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R:\Finantsteenistus\EELARVE OSAKOND\2020\Piirsumma\Kodulehele\"/>
    </mc:Choice>
  </mc:AlternateContent>
  <bookViews>
    <workbookView xWindow="-36" yWindow="48" windowWidth="11520" windowHeight="6852" tabRatio="870"/>
  </bookViews>
  <sheets>
    <sheet name="Koondvorm (1)" sheetId="54" r:id="rId1"/>
    <sheet name="Sheet2" sheetId="15" state="hidden" r:id="rId2"/>
    <sheet name="Omatulud (3)" sheetId="4" r:id="rId3"/>
    <sheet name="Üüritulu (3a)" sheetId="55" r:id="rId4"/>
    <sheet name="Toetused (4)" sheetId="12" r:id="rId5"/>
    <sheet name="Piirsumma" sheetId="56" r:id="rId6"/>
    <sheet name="Kulud (5)" sheetId="8" r:id="rId7"/>
    <sheet name="Sheet1" sheetId="58" state="hidden" r:id="rId8"/>
    <sheet name="Lisanduvad kulud (5a)" sheetId="20" r:id="rId9"/>
    <sheet name="Vähenevad kulud (5b)" sheetId="19" r:id="rId10"/>
    <sheet name="välisprojektid (7)" sheetId="57" r:id="rId11"/>
  </sheets>
  <externalReferences>
    <externalReference r:id="rId12"/>
    <externalReference r:id="rId13"/>
  </externalReferences>
  <definedNames>
    <definedName name="_xlnm._FilterDatabase" localSheetId="6" hidden="1">'Kulud (5)'!$A$4:$S$180</definedName>
    <definedName name="_xlnm._FilterDatabase" localSheetId="8" hidden="1">'Lisanduvad kulud (5a)'!$A$3:$I$11</definedName>
    <definedName name="_xlnm._FilterDatabase" localSheetId="2" hidden="1">'Omatulud (3)'!$A$4:$F$99</definedName>
    <definedName name="_xlnm._FilterDatabase" localSheetId="7" hidden="1">Sheet1!$A$6:$A$1743</definedName>
    <definedName name="_xlnm._FilterDatabase" localSheetId="4" hidden="1">'Toetused (4)'!$A$8:$B$17</definedName>
    <definedName name="_xlnm._FilterDatabase" localSheetId="9" hidden="1">'Vähenevad kulud (5b)'!$A$3:$H$7</definedName>
    <definedName name="a" localSheetId="0">'[1]8 KULUD'!#REF!</definedName>
    <definedName name="a" localSheetId="5">'[1]8 KULUD'!#REF!</definedName>
    <definedName name="a" localSheetId="10">'[1]8 KULUD'!#REF!</definedName>
    <definedName name="a" localSheetId="3">'[1]8 KULUD'!#REF!</definedName>
    <definedName name="a">'[1]8 KULUD'!#REF!</definedName>
    <definedName name="ea">OFFSET(job_levels_range,0,0,COUNTA(job_levels_range),1)</definedName>
    <definedName name="ee">OFFSET(job_levels_range,0,0,COUNTA(job_levels_range),1)</definedName>
    <definedName name="job_levels" localSheetId="0">OFFSET(job_levels_range,0,0,COUNTA(job_levels_range),1)</definedName>
    <definedName name="job_levels" localSheetId="5">OFFSET(job_levels_range,0,0,COUNTA(job_levels_range),1)</definedName>
    <definedName name="job_levels" localSheetId="10">OFFSET(job_levels_range,0,0,COUNTA(job_levels_range),1)</definedName>
    <definedName name="job_levels" localSheetId="3">OFFSET(job_levels_range,0,0,COUNTA(job_levels_range),1)</definedName>
    <definedName name="job_levels">OFFSET(job_levels_range,0,0,COUNTA(job_levels_range),1)</definedName>
    <definedName name="job_names" localSheetId="0">OFFSET(job_names_range,0,0,COUNTA(job_names_range),1)</definedName>
    <definedName name="job_names" localSheetId="5">OFFSET(job_names_range,0,0,COUNTA(job_names_range),1)</definedName>
    <definedName name="job_names" localSheetId="10">OFFSET(job_names_range,0,0,COUNTA(job_names_range),1)</definedName>
    <definedName name="job_names" localSheetId="3">OFFSET(job_names_range,0,0,COUNTA(job_names_range),1)</definedName>
    <definedName name="job_names">OFFSET(job_names_range,0,0,COUNTA(job_names_range),1)</definedName>
    <definedName name="joblevels" localSheetId="0">'[2]Job Names'!$H$9:$H$35</definedName>
    <definedName name="joblevels" localSheetId="5">'[2]Job Names'!$H$9:$H$35</definedName>
    <definedName name="joblevels">'[2]Job Names'!$H$9:$H$35</definedName>
    <definedName name="jobnames">#N/A</definedName>
    <definedName name="language_list" localSheetId="0">'[2]Job Names'!$E$2:$E$5</definedName>
    <definedName name="language_list" localSheetId="5">'[2]Job Names'!$E$2:$E$5</definedName>
    <definedName name="language_list">'[2]Job Names'!$E$2:$E$5</definedName>
    <definedName name="Maalist" localSheetId="0">[2]Maakonnad!$A$1:$A$15</definedName>
    <definedName name="Maalist" localSheetId="5">[2]Maakonnad!$A$1:$A$15</definedName>
    <definedName name="Maalist">[2]Maakonnad!$A$1:$A$15</definedName>
    <definedName name="nm">OFFSET(job_names_range,0,0,COUNTA(job_names_range),1)</definedName>
    <definedName name="nn">OFFSET(job_names_range,0,0,COUNTA(job_names_range),1)</definedName>
    <definedName name="OLE_LINK1" localSheetId="6">'Kulud (5)'!#REF!</definedName>
    <definedName name="_xlnm.Print_Titles" localSheetId="0">'Koondvorm (1)'!#REF!</definedName>
    <definedName name="_xlnm.Print_Titles" localSheetId="8">'Lisanduvad kulud (5a)'!$3:$3</definedName>
    <definedName name="zJob" localSheetId="0">'[2]Job Families'!$D$1:$D$481</definedName>
    <definedName name="zJob" localSheetId="5">'[2]Job Families'!$D$1:$D$481</definedName>
    <definedName name="zJob">'[2]Job Families'!$D$1:$D$481</definedName>
    <definedName name="zLev" localSheetId="0">'[2]Job Families'!$E$1:$E$481</definedName>
    <definedName name="zLev" localSheetId="5">'[2]Job Families'!$E$1:$E$481</definedName>
    <definedName name="zLev">'[2]Job Families'!$E$1:$E$481</definedName>
    <definedName name="zPnt" localSheetId="0">'[2]Job Families'!$F$1:$F$481</definedName>
    <definedName name="zPnt" localSheetId="5">'[2]Job Families'!$F$1:$F$481</definedName>
    <definedName name="zPnt">'[2]Job Families'!$F$1:$F$481</definedName>
    <definedName name="zPntH" localSheetId="0">'[2]Job Families'!$H$1:$H$481</definedName>
    <definedName name="zPntH" localSheetId="5">'[2]Job Families'!$H$1:$H$481</definedName>
    <definedName name="zPntH">'[2]Job Families'!$H$1:$H$481</definedName>
    <definedName name="zPntL" localSheetId="0">'[2]Job Families'!$G$1:$G$481</definedName>
    <definedName name="zPntL" localSheetId="5">'[2]Job Families'!$G$1:$G$481</definedName>
    <definedName name="zPntL">'[2]Job Families'!$G$1:$G$481</definedName>
    <definedName name="test" localSheetId="0">OFFSET(job_levels_range,0,0,COUNTA(job_levels_range),1)</definedName>
    <definedName name="test" localSheetId="5">OFFSET(job_levels_range,0,0,COUNTA(job_levels_range),1)</definedName>
    <definedName name="test" localSheetId="10">OFFSET(job_levels_range,0,0,COUNTA(job_levels_range),1)</definedName>
    <definedName name="test" localSheetId="3">OFFSET(job_levels_range,0,0,COUNTA(job_levels_range),1)</definedName>
    <definedName name="test">OFFSET(job_levels_range,0,0,COUNTA(job_levels_range),1)</definedName>
    <definedName name="test1">OFFSET(job_levels_range,0,0,COUNTA(job_levels_range),1)</definedName>
  </definedNames>
  <calcPr calcId="162913"/>
</workbook>
</file>

<file path=xl/calcChain.xml><?xml version="1.0" encoding="utf-8"?>
<calcChain xmlns="http://schemas.openxmlformats.org/spreadsheetml/2006/main">
  <c r="Q7" i="8" l="1"/>
  <c r="U82" i="8"/>
  <c r="V82" i="8"/>
  <c r="U83" i="8"/>
  <c r="V83" i="8"/>
  <c r="S82" i="8"/>
  <c r="S83" i="8"/>
  <c r="Q79" i="8"/>
  <c r="Q78" i="8"/>
  <c r="P82" i="8"/>
  <c r="P83" i="8"/>
  <c r="P84" i="8"/>
  <c r="P85" i="8"/>
  <c r="P86" i="8"/>
  <c r="P87" i="8"/>
  <c r="M79" i="8"/>
  <c r="M78" i="8"/>
  <c r="G82" i="8"/>
  <c r="G83" i="8"/>
  <c r="G84" i="8"/>
  <c r="S84" i="8" s="1"/>
  <c r="G85" i="8"/>
  <c r="S85" i="8" s="1"/>
  <c r="G86" i="8"/>
  <c r="S86" i="8" s="1"/>
  <c r="G87" i="8"/>
  <c r="S87" i="8" s="1"/>
  <c r="K80" i="8"/>
  <c r="K81" i="8"/>
  <c r="K82" i="8"/>
  <c r="K83" i="8"/>
  <c r="K84" i="8"/>
  <c r="K85" i="8"/>
  <c r="K86" i="8"/>
  <c r="K87" i="8"/>
  <c r="K88" i="8"/>
  <c r="U68" i="8"/>
  <c r="V68" i="8" s="1"/>
  <c r="V71" i="8"/>
  <c r="T65" i="8"/>
  <c r="T64" i="8"/>
  <c r="S68" i="8"/>
  <c r="S69" i="8"/>
  <c r="S70" i="8"/>
  <c r="S72" i="8"/>
  <c r="S73" i="8"/>
  <c r="S74" i="8"/>
  <c r="M65" i="8"/>
  <c r="M64" i="8"/>
  <c r="P66" i="8"/>
  <c r="P67" i="8"/>
  <c r="P68" i="8"/>
  <c r="P69" i="8"/>
  <c r="P70" i="8"/>
  <c r="P71" i="8"/>
  <c r="P72" i="8"/>
  <c r="P73" i="8"/>
  <c r="Q65" i="8"/>
  <c r="Q64" i="8"/>
  <c r="G68" i="8"/>
  <c r="G69" i="8"/>
  <c r="G70" i="8"/>
  <c r="G71" i="8"/>
  <c r="S71" i="8" s="1"/>
  <c r="G72" i="8"/>
  <c r="G73" i="8"/>
  <c r="G74" i="8"/>
  <c r="K66" i="8"/>
  <c r="K67" i="8"/>
  <c r="K68" i="8"/>
  <c r="K69" i="8"/>
  <c r="U69" i="8" s="1"/>
  <c r="K70" i="8"/>
  <c r="U70" i="8" s="1"/>
  <c r="K71" i="8"/>
  <c r="U71" i="8" s="1"/>
  <c r="K72" i="8"/>
  <c r="U72" i="8" s="1"/>
  <c r="V72" i="8" s="1"/>
  <c r="K73" i="8"/>
  <c r="K74" i="8"/>
  <c r="V74" i="8" s="1"/>
  <c r="K75" i="8"/>
  <c r="Q31" i="8"/>
  <c r="J31" i="8"/>
  <c r="J30" i="8"/>
  <c r="T30" i="8"/>
  <c r="T31" i="8"/>
  <c r="P60"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I31" i="8"/>
  <c r="M31" i="8"/>
  <c r="M30" i="8"/>
  <c r="I30" i="8"/>
  <c r="U74" i="8" l="1"/>
  <c r="V70" i="8"/>
  <c r="U73" i="8"/>
  <c r="V73" i="8" s="1"/>
  <c r="V69" i="8"/>
  <c r="Q30" i="8" l="1"/>
  <c r="K32" i="8"/>
  <c r="K33" i="8"/>
  <c r="K34" i="8"/>
  <c r="U34" i="8" s="1"/>
  <c r="V34" i="8" s="1"/>
  <c r="K35" i="8"/>
  <c r="V35" i="8" s="1"/>
  <c r="K36" i="8"/>
  <c r="U36" i="8" s="1"/>
  <c r="K37" i="8"/>
  <c r="V37" i="8" s="1"/>
  <c r="K38" i="8"/>
  <c r="U38" i="8" s="1"/>
  <c r="K39" i="8"/>
  <c r="V39" i="8" s="1"/>
  <c r="K40" i="8"/>
  <c r="U40" i="8" s="1"/>
  <c r="K41" i="8"/>
  <c r="V41" i="8" s="1"/>
  <c r="K42" i="8"/>
  <c r="U42" i="8" s="1"/>
  <c r="K43" i="8"/>
  <c r="K44" i="8"/>
  <c r="U44" i="8" s="1"/>
  <c r="V44" i="8" s="1"/>
  <c r="K45" i="8"/>
  <c r="U45" i="8" s="1"/>
  <c r="V45" i="8" s="1"/>
  <c r="K46" i="8"/>
  <c r="U46" i="8" s="1"/>
  <c r="V46" i="8" s="1"/>
  <c r="K47" i="8"/>
  <c r="U47" i="8" s="1"/>
  <c r="K48" i="8"/>
  <c r="V48" i="8" s="1"/>
  <c r="K49" i="8"/>
  <c r="U49" i="8" s="1"/>
  <c r="K50" i="8"/>
  <c r="U50" i="8" s="1"/>
  <c r="K51" i="8"/>
  <c r="U51" i="8" s="1"/>
  <c r="K52" i="8"/>
  <c r="U52" i="8" s="1"/>
  <c r="K53" i="8"/>
  <c r="U53" i="8" s="1"/>
  <c r="V53" i="8" s="1"/>
  <c r="K54" i="8"/>
  <c r="U54" i="8" s="1"/>
  <c r="V54" i="8" s="1"/>
  <c r="K55" i="8"/>
  <c r="U55" i="8" s="1"/>
  <c r="K56" i="8"/>
  <c r="U56" i="8" s="1"/>
  <c r="K57" i="8"/>
  <c r="U57" i="8" s="1"/>
  <c r="K58" i="8"/>
  <c r="U58" i="8" s="1"/>
  <c r="K59" i="8"/>
  <c r="U59" i="8" s="1"/>
  <c r="K60" i="8"/>
  <c r="G34" i="8"/>
  <c r="S34" i="8" s="1"/>
  <c r="G35" i="8"/>
  <c r="S35" i="8" s="1"/>
  <c r="G36" i="8"/>
  <c r="S36" i="8" s="1"/>
  <c r="G37" i="8"/>
  <c r="S37" i="8" s="1"/>
  <c r="G38" i="8"/>
  <c r="S38" i="8" s="1"/>
  <c r="G39" i="8"/>
  <c r="S39" i="8" s="1"/>
  <c r="G40" i="8"/>
  <c r="S40" i="8" s="1"/>
  <c r="G41" i="8"/>
  <c r="S41" i="8" s="1"/>
  <c r="G42" i="8"/>
  <c r="S42" i="8" s="1"/>
  <c r="G43" i="8"/>
  <c r="S43" i="8" s="1"/>
  <c r="G44" i="8"/>
  <c r="S44" i="8" s="1"/>
  <c r="G45" i="8"/>
  <c r="S45" i="8" s="1"/>
  <c r="G46" i="8"/>
  <c r="S46" i="8" s="1"/>
  <c r="G47" i="8"/>
  <c r="S47" i="8" s="1"/>
  <c r="G48" i="8"/>
  <c r="S48" i="8" s="1"/>
  <c r="G49" i="8"/>
  <c r="S49" i="8" s="1"/>
  <c r="G50" i="8"/>
  <c r="S50" i="8" s="1"/>
  <c r="G51" i="8"/>
  <c r="S51" i="8" s="1"/>
  <c r="G52" i="8"/>
  <c r="S52" i="8" s="1"/>
  <c r="G53" i="8"/>
  <c r="S53" i="8" s="1"/>
  <c r="G54" i="8"/>
  <c r="S54" i="8" s="1"/>
  <c r="G55" i="8"/>
  <c r="S55" i="8" s="1"/>
  <c r="G56" i="8"/>
  <c r="S56" i="8" s="1"/>
  <c r="G57" i="8"/>
  <c r="S57" i="8" s="1"/>
  <c r="G58" i="8"/>
  <c r="S58" i="8" s="1"/>
  <c r="G59" i="8"/>
  <c r="S59" i="8" s="1"/>
  <c r="G60" i="8"/>
  <c r="S60" i="8" s="1"/>
  <c r="G61" i="8"/>
  <c r="T20" i="8"/>
  <c r="T19" i="8"/>
  <c r="Q20" i="8"/>
  <c r="Q19" i="8"/>
  <c r="P23" i="8"/>
  <c r="P22" i="8"/>
  <c r="M20" i="8"/>
  <c r="M19" i="8"/>
  <c r="L20" i="8"/>
  <c r="L19" i="8"/>
  <c r="K21" i="8"/>
  <c r="K22" i="8"/>
  <c r="U22" i="8" s="1"/>
  <c r="V22" i="8" s="1"/>
  <c r="K23" i="8"/>
  <c r="U23" i="8" s="1"/>
  <c r="V23" i="8" s="1"/>
  <c r="K24" i="8"/>
  <c r="K25" i="8"/>
  <c r="K26" i="8"/>
  <c r="G21" i="8"/>
  <c r="G22" i="8"/>
  <c r="S22" i="8" s="1"/>
  <c r="G23" i="8"/>
  <c r="G24" i="8"/>
  <c r="G25" i="8"/>
  <c r="G26" i="8"/>
  <c r="G27" i="8"/>
  <c r="F6" i="12"/>
  <c r="G6" i="12"/>
  <c r="C6" i="12"/>
  <c r="D6" i="12"/>
  <c r="E6" i="12"/>
  <c r="B6" i="12"/>
  <c r="F13" i="12"/>
  <c r="C14" i="12"/>
  <c r="C13" i="12" s="1"/>
  <c r="D14" i="12"/>
  <c r="D13" i="12" s="1"/>
  <c r="F14" i="12"/>
  <c r="G14" i="12"/>
  <c r="G13" i="12" s="1"/>
  <c r="B14" i="12"/>
  <c r="B13" i="12" s="1"/>
  <c r="C9" i="12"/>
  <c r="C8" i="12" s="1"/>
  <c r="D9" i="12"/>
  <c r="D8" i="12" s="1"/>
  <c r="F9" i="12"/>
  <c r="F8" i="12" s="1"/>
  <c r="G9" i="12"/>
  <c r="G8" i="12" s="1"/>
  <c r="B9" i="12"/>
  <c r="B8" i="12" s="1"/>
  <c r="D120" i="4"/>
  <c r="E120" i="4"/>
  <c r="E119" i="4"/>
  <c r="D119" i="4"/>
  <c r="C120" i="4"/>
  <c r="C119" i="4"/>
  <c r="G119" i="4"/>
  <c r="G131" i="4" s="1"/>
  <c r="F119" i="4"/>
  <c r="F131" i="4"/>
  <c r="D131" i="4"/>
  <c r="G120" i="4"/>
  <c r="F120" i="4"/>
  <c r="D115" i="4"/>
  <c r="E115" i="4" s="1"/>
  <c r="C115" i="4"/>
  <c r="F115" i="4"/>
  <c r="G115" i="4"/>
  <c r="C131" i="4"/>
  <c r="C123" i="4" s="1"/>
  <c r="C134" i="4" s="1"/>
  <c r="E113" i="4"/>
  <c r="I113" i="4" s="1"/>
  <c r="C103" i="4"/>
  <c r="D103" i="4"/>
  <c r="E103" i="4"/>
  <c r="H103" i="4" s="1"/>
  <c r="I103" i="4" s="1"/>
  <c r="F103" i="4"/>
  <c r="G103" i="4"/>
  <c r="E104" i="4"/>
  <c r="E124" i="4" s="1"/>
  <c r="D124" i="4"/>
  <c r="F124" i="4"/>
  <c r="G124" i="4"/>
  <c r="C124" i="4"/>
  <c r="E107" i="4"/>
  <c r="E108" i="4"/>
  <c r="I108" i="4" s="1"/>
  <c r="E109" i="4"/>
  <c r="E128" i="4" s="1"/>
  <c r="E110" i="4"/>
  <c r="I110" i="4" s="1"/>
  <c r="E106" i="4"/>
  <c r="E112" i="4"/>
  <c r="E111" i="4" s="1"/>
  <c r="C118" i="4"/>
  <c r="D118" i="4"/>
  <c r="E118" i="4"/>
  <c r="H118" i="4" s="1"/>
  <c r="I118" i="4" s="1"/>
  <c r="F118" i="4"/>
  <c r="F130" i="4" s="1"/>
  <c r="G118" i="4"/>
  <c r="C116" i="4"/>
  <c r="C129" i="4" s="1"/>
  <c r="D116" i="4"/>
  <c r="E116" i="4"/>
  <c r="F116" i="4"/>
  <c r="F129" i="4" s="1"/>
  <c r="G116" i="4"/>
  <c r="G129" i="4" s="1"/>
  <c r="H129" i="4" s="1"/>
  <c r="D129" i="4"/>
  <c r="E129" i="4"/>
  <c r="C111" i="4"/>
  <c r="D111" i="4"/>
  <c r="F111" i="4"/>
  <c r="G111" i="4"/>
  <c r="C114" i="4"/>
  <c r="D114" i="4"/>
  <c r="G114" i="4"/>
  <c r="C130" i="4"/>
  <c r="D130" i="4"/>
  <c r="E130" i="4"/>
  <c r="G130" i="4"/>
  <c r="C128" i="4"/>
  <c r="D128" i="4"/>
  <c r="F128" i="4"/>
  <c r="G128" i="4"/>
  <c r="C127" i="4"/>
  <c r="D127" i="4"/>
  <c r="F127" i="4"/>
  <c r="G127" i="4"/>
  <c r="H127" i="4" s="1"/>
  <c r="C126" i="4"/>
  <c r="D126" i="4"/>
  <c r="E126" i="4"/>
  <c r="F126" i="4"/>
  <c r="G126" i="4"/>
  <c r="C125" i="4"/>
  <c r="D125" i="4"/>
  <c r="E125" i="4"/>
  <c r="F125" i="4"/>
  <c r="G125" i="4"/>
  <c r="C105" i="4"/>
  <c r="D105" i="4"/>
  <c r="F105" i="4"/>
  <c r="G105" i="4"/>
  <c r="C109" i="4"/>
  <c r="D109" i="4"/>
  <c r="H109" i="4"/>
  <c r="F109" i="4"/>
  <c r="G109" i="4"/>
  <c r="C107" i="4"/>
  <c r="D107" i="4"/>
  <c r="H107" i="4"/>
  <c r="F107" i="4"/>
  <c r="G107" i="4"/>
  <c r="H104" i="4"/>
  <c r="I104" i="4" s="1"/>
  <c r="H106" i="4"/>
  <c r="I106" i="4" s="1"/>
  <c r="H108" i="4"/>
  <c r="H110" i="4"/>
  <c r="H112" i="4"/>
  <c r="I112" i="4"/>
  <c r="H113" i="4"/>
  <c r="H116" i="4"/>
  <c r="I116" i="4"/>
  <c r="H117" i="4"/>
  <c r="I117" i="4"/>
  <c r="C106" i="4"/>
  <c r="D106" i="4"/>
  <c r="F106" i="4"/>
  <c r="G106" i="4"/>
  <c r="H125" i="4"/>
  <c r="H126" i="4"/>
  <c r="I126" i="4" s="1"/>
  <c r="H132" i="4"/>
  <c r="I132" i="4"/>
  <c r="V36" i="8" l="1"/>
  <c r="V52" i="8"/>
  <c r="U48" i="8"/>
  <c r="U37" i="8"/>
  <c r="V57" i="8"/>
  <c r="U41" i="8"/>
  <c r="V50" i="8"/>
  <c r="V40" i="8"/>
  <c r="V56" i="8"/>
  <c r="V59" i="8"/>
  <c r="V55" i="8"/>
  <c r="U43" i="8"/>
  <c r="V43" i="8" s="1"/>
  <c r="U39" i="8"/>
  <c r="U35" i="8"/>
  <c r="V42" i="8"/>
  <c r="V38" i="8"/>
  <c r="V58" i="8"/>
  <c r="V51" i="8"/>
  <c r="V49" i="8"/>
  <c r="V47" i="8"/>
  <c r="S23" i="8"/>
  <c r="H120" i="4"/>
  <c r="I120" i="4" s="1"/>
  <c r="H119" i="4"/>
  <c r="I119" i="4" s="1"/>
  <c r="F123" i="4"/>
  <c r="F134" i="4" s="1"/>
  <c r="E114" i="4"/>
  <c r="E131" i="4"/>
  <c r="E123" i="4" s="1"/>
  <c r="E134" i="4" s="1"/>
  <c r="H115" i="4"/>
  <c r="I115" i="4" s="1"/>
  <c r="D123" i="4"/>
  <c r="D134" i="4" s="1"/>
  <c r="H111" i="4"/>
  <c r="G123" i="4"/>
  <c r="G134" i="4" s="1"/>
  <c r="E127" i="4"/>
  <c r="I127" i="4" s="1"/>
  <c r="H128" i="4"/>
  <c r="I128" i="4" s="1"/>
  <c r="E105" i="4"/>
  <c r="H105" i="4" s="1"/>
  <c r="I105" i="4" s="1"/>
  <c r="I125" i="4"/>
  <c r="I111" i="4"/>
  <c r="H124" i="4"/>
  <c r="I124" i="4" s="1"/>
  <c r="H130" i="4"/>
  <c r="I130" i="4" s="1"/>
  <c r="H114" i="4"/>
  <c r="I114" i="4" s="1"/>
  <c r="I129" i="4"/>
  <c r="F114" i="4"/>
  <c r="I109" i="4"/>
  <c r="I107" i="4"/>
  <c r="H131" i="4" l="1"/>
  <c r="I131" i="4" s="1"/>
  <c r="H123" i="4"/>
  <c r="H134" i="4" s="1"/>
  <c r="I123" i="4" l="1"/>
  <c r="I134" i="4" s="1"/>
  <c r="L31" i="54" l="1"/>
  <c r="L30" i="54"/>
  <c r="B30" i="54"/>
  <c r="L29" i="54"/>
  <c r="B29" i="54"/>
  <c r="L28" i="54"/>
  <c r="B28" i="54"/>
  <c r="L27" i="54"/>
  <c r="B27" i="54"/>
  <c r="L26" i="54"/>
  <c r="B26" i="54"/>
  <c r="L25" i="54"/>
  <c r="B25" i="54"/>
  <c r="L24" i="54"/>
  <c r="B24" i="54"/>
  <c r="L23" i="54"/>
  <c r="B23" i="54"/>
  <c r="L22" i="54"/>
  <c r="B22" i="54"/>
  <c r="L21" i="54"/>
  <c r="B21" i="54"/>
  <c r="L20" i="54"/>
  <c r="B20" i="54"/>
  <c r="L19" i="54"/>
  <c r="B19" i="54"/>
  <c r="L18" i="54"/>
  <c r="B18" i="54"/>
  <c r="L17" i="54"/>
  <c r="B17" i="54"/>
  <c r="L16" i="54"/>
  <c r="B16" i="54"/>
  <c r="L15" i="54"/>
  <c r="B15" i="54"/>
  <c r="L14" i="54"/>
  <c r="B14" i="54"/>
  <c r="L13" i="54"/>
  <c r="B13" i="54"/>
  <c r="P12" i="54"/>
  <c r="O12" i="54"/>
  <c r="N12" i="54"/>
  <c r="M12" i="54"/>
  <c r="F12" i="54"/>
  <c r="E12" i="54"/>
  <c r="D12" i="54"/>
  <c r="B12" i="54" s="1"/>
  <c r="C12" i="54"/>
  <c r="L11" i="54"/>
  <c r="B11" i="54"/>
  <c r="L10" i="54"/>
  <c r="B10" i="54"/>
  <c r="L9" i="54"/>
  <c r="B9" i="54"/>
  <c r="L8" i="54"/>
  <c r="B8" i="54"/>
  <c r="L12" i="54" l="1"/>
  <c r="M97" i="8"/>
  <c r="H4" i="20"/>
  <c r="G4" i="20"/>
  <c r="X163" i="8" l="1"/>
  <c r="X155" i="8" s="1"/>
  <c r="X156" i="8"/>
  <c r="X121" i="8"/>
  <c r="X118" i="8"/>
  <c r="X106" i="8"/>
  <c r="X105" i="8"/>
  <c r="X104" i="8" s="1"/>
  <c r="X97" i="8"/>
  <c r="X96" i="8"/>
  <c r="X90" i="8"/>
  <c r="X16" i="8"/>
  <c r="X15" i="8"/>
  <c r="K7" i="12"/>
  <c r="K10" i="12"/>
  <c r="K11" i="12"/>
  <c r="K12" i="12"/>
  <c r="K15" i="12"/>
  <c r="K16" i="12"/>
  <c r="K17" i="12"/>
  <c r="G98" i="4"/>
  <c r="G96" i="4"/>
  <c r="G92" i="4"/>
  <c r="G91" i="4"/>
  <c r="G88" i="4"/>
  <c r="G84" i="4"/>
  <c r="G80" i="4" s="1"/>
  <c r="G76" i="4"/>
  <c r="G73" i="4"/>
  <c r="G69" i="4"/>
  <c r="G68" i="4" s="1"/>
  <c r="G64" i="4"/>
  <c r="G61" i="4"/>
  <c r="G57" i="4"/>
  <c r="G51" i="4"/>
  <c r="G48" i="4"/>
  <c r="G44" i="4"/>
  <c r="G39" i="4"/>
  <c r="G37" i="4"/>
  <c r="G33" i="4"/>
  <c r="G29" i="4"/>
  <c r="G25" i="4"/>
  <c r="G22" i="4"/>
  <c r="G18" i="4"/>
  <c r="G14" i="4"/>
  <c r="G8" i="4"/>
  <c r="K180" i="8"/>
  <c r="K179" i="8"/>
  <c r="K178" i="8"/>
  <c r="K176" i="8"/>
  <c r="K175" i="8"/>
  <c r="K174" i="8"/>
  <c r="K173" i="8"/>
  <c r="K172" i="8"/>
  <c r="K171" i="8"/>
  <c r="K170" i="8"/>
  <c r="K169" i="8"/>
  <c r="K168" i="8"/>
  <c r="K167" i="8"/>
  <c r="K166" i="8"/>
  <c r="K165" i="8"/>
  <c r="K164" i="8"/>
  <c r="K162" i="8"/>
  <c r="K161" i="8"/>
  <c r="K160" i="8"/>
  <c r="K159" i="8"/>
  <c r="K158" i="8"/>
  <c r="K157" i="8"/>
  <c r="K154" i="8"/>
  <c r="K153" i="8"/>
  <c r="K152" i="8"/>
  <c r="K151" i="8"/>
  <c r="K150" i="8"/>
  <c r="K149" i="8"/>
  <c r="K148" i="8"/>
  <c r="K147" i="8"/>
  <c r="K146" i="8"/>
  <c r="K145" i="8"/>
  <c r="K144" i="8"/>
  <c r="K143" i="8"/>
  <c r="K142" i="8"/>
  <c r="K141" i="8"/>
  <c r="K140" i="8"/>
  <c r="K139" i="8"/>
  <c r="K136" i="8"/>
  <c r="K135" i="8"/>
  <c r="K134" i="8"/>
  <c r="K133" i="8"/>
  <c r="K132" i="8"/>
  <c r="K131" i="8"/>
  <c r="K130" i="8"/>
  <c r="K129" i="8"/>
  <c r="K128" i="8"/>
  <c r="K127" i="8"/>
  <c r="K126" i="8"/>
  <c r="K125" i="8"/>
  <c r="K124" i="8"/>
  <c r="K123" i="8"/>
  <c r="K122" i="8"/>
  <c r="K120" i="8"/>
  <c r="K119" i="8"/>
  <c r="K117" i="8"/>
  <c r="K114" i="8"/>
  <c r="K112" i="8"/>
  <c r="K111" i="8"/>
  <c r="K110" i="8"/>
  <c r="K109" i="8"/>
  <c r="K108" i="8"/>
  <c r="K107" i="8"/>
  <c r="K103" i="8"/>
  <c r="K102" i="8"/>
  <c r="K101" i="8"/>
  <c r="K100" i="8"/>
  <c r="K99" i="8"/>
  <c r="K98" i="8"/>
  <c r="K95" i="8"/>
  <c r="K94" i="8"/>
  <c r="K93" i="8"/>
  <c r="K92" i="8"/>
  <c r="K91" i="8"/>
  <c r="K79" i="8"/>
  <c r="K77" i="8"/>
  <c r="K63" i="8"/>
  <c r="K29" i="8"/>
  <c r="K27" i="8"/>
  <c r="K19" i="8"/>
  <c r="K18" i="8"/>
  <c r="K17" i="8"/>
  <c r="K8" i="8"/>
  <c r="K6" i="8"/>
  <c r="K5" i="8"/>
  <c r="I163" i="8"/>
  <c r="I155" i="8" s="1"/>
  <c r="I156" i="8"/>
  <c r="I121" i="8"/>
  <c r="I118" i="8"/>
  <c r="I106" i="8"/>
  <c r="I105" i="8"/>
  <c r="I104" i="8" s="1"/>
  <c r="I97" i="8"/>
  <c r="I96" i="8"/>
  <c r="I90" i="8"/>
  <c r="I16" i="8"/>
  <c r="I15" i="8"/>
  <c r="T163" i="8"/>
  <c r="T155" i="8" s="1"/>
  <c r="T156" i="8"/>
  <c r="T121" i="8"/>
  <c r="T118" i="8"/>
  <c r="T106" i="8"/>
  <c r="T105" i="8"/>
  <c r="T104" i="8" s="1"/>
  <c r="T97" i="8"/>
  <c r="T96" i="8"/>
  <c r="T90" i="8"/>
  <c r="T16" i="8"/>
  <c r="T15" i="8"/>
  <c r="G28" i="4" l="1"/>
  <c r="G17" i="4"/>
  <c r="G7" i="4"/>
  <c r="G87" i="4"/>
  <c r="G56" i="4"/>
  <c r="G43" i="4"/>
  <c r="G5" i="4" s="1"/>
  <c r="X14" i="8"/>
  <c r="X113" i="8"/>
  <c r="X13" i="8"/>
  <c r="T14" i="8"/>
  <c r="I14" i="8"/>
  <c r="I113" i="8"/>
  <c r="I13" i="8"/>
  <c r="T113" i="8"/>
  <c r="T7" i="8" s="1"/>
  <c r="T13" i="8"/>
  <c r="X7" i="8" l="1"/>
  <c r="X12" i="8" s="1"/>
  <c r="I7" i="8"/>
  <c r="I12" i="8" s="1"/>
  <c r="T12" i="8"/>
  <c r="A333" i="58"/>
  <c r="A1249" i="58"/>
  <c r="A1318" i="58"/>
  <c r="A1842" i="58"/>
  <c r="A1841" i="58"/>
  <c r="A1840" i="58"/>
  <c r="A1838" i="58"/>
  <c r="A1808" i="58"/>
  <c r="A1807" i="58"/>
  <c r="A1806" i="58"/>
  <c r="A1804" i="58"/>
  <c r="A1771" i="58"/>
  <c r="A1770" i="58"/>
  <c r="A1769" i="58"/>
  <c r="A1767" i="58"/>
  <c r="A1810" i="58"/>
  <c r="A1718" i="58"/>
  <c r="A1768" i="58"/>
  <c r="A1689" i="58"/>
  <c r="A1684" i="58"/>
  <c r="A1672" i="58"/>
  <c r="A1671" i="58" s="1"/>
  <c r="A1664" i="58"/>
  <c r="A1663" i="58" s="1"/>
  <c r="A1658" i="58"/>
  <c r="A1630" i="58"/>
  <c r="A1626" i="58"/>
  <c r="A1613" i="58"/>
  <c r="A1600" i="58"/>
  <c r="A1869" i="58" s="1"/>
  <c r="A1607" i="58"/>
  <c r="A1606" i="58" s="1"/>
  <c r="A1601" i="58"/>
  <c r="A1569" i="58"/>
  <c r="A1565" i="58"/>
  <c r="A1547" i="58"/>
  <c r="A1540" i="58"/>
  <c r="A1518" i="58"/>
  <c r="A1868" i="58" s="1"/>
  <c r="A1533" i="58"/>
  <c r="A1525" i="58"/>
  <c r="A1524" i="58" s="1"/>
  <c r="A1519" i="58"/>
  <c r="A1485" i="58"/>
  <c r="A1481" i="58"/>
  <c r="A1469" i="58"/>
  <c r="A1467" i="58" s="1"/>
  <c r="A1461" i="58"/>
  <c r="A1460" i="58" s="1"/>
  <c r="A1454" i="58"/>
  <c r="A1867" i="58" s="1"/>
  <c r="A1455" i="58"/>
  <c r="A1423" i="58"/>
  <c r="A1415" i="58"/>
  <c r="A1414" i="58" s="1"/>
  <c r="A1409" i="58"/>
  <c r="A1387" i="58"/>
  <c r="A1379" i="58"/>
  <c r="A1378" i="58" s="1"/>
  <c r="A1365" i="58"/>
  <c r="A1866" i="58" s="1"/>
  <c r="A1372" i="58"/>
  <c r="A1371" i="58" s="1"/>
  <c r="A1366" i="58"/>
  <c r="A1335" i="58"/>
  <c r="A1331" i="58"/>
  <c r="A1309" i="58"/>
  <c r="A1865" i="58" s="1"/>
  <c r="A1317" i="58"/>
  <c r="A1311" i="58"/>
  <c r="A1310" i="58" s="1"/>
  <c r="A1267" i="58"/>
  <c r="A1262" i="58"/>
  <c r="A1248" i="58"/>
  <c r="A1242" i="58"/>
  <c r="A1241" i="58" s="1"/>
  <c r="A1236" i="58"/>
  <c r="A1235" i="58"/>
  <c r="A1864" i="58" s="1"/>
  <c r="A1206" i="58"/>
  <c r="A1201" i="58"/>
  <c r="A1189" i="58"/>
  <c r="A1188" i="58"/>
  <c r="A1175" i="58"/>
  <c r="A1863" i="58" s="1"/>
  <c r="A1182" i="58"/>
  <c r="A1181" i="58" s="1"/>
  <c r="A1176" i="58"/>
  <c r="A1157" i="58"/>
  <c r="A1862" i="58" s="1"/>
  <c r="A1153" i="58"/>
  <c r="A1156" i="58" s="1"/>
  <c r="A1828" i="58" s="1"/>
  <c r="A1124" i="58"/>
  <c r="A1129" i="58" s="1"/>
  <c r="A1827" i="58" s="1"/>
  <c r="A1130" i="58"/>
  <c r="A1861" i="58" s="1"/>
  <c r="A1128" i="58"/>
  <c r="A1069" i="58"/>
  <c r="A1064" i="58" s="1"/>
  <c r="A1061" i="58"/>
  <c r="A1054" i="58"/>
  <c r="A1053" i="58"/>
  <c r="A1041" i="58"/>
  <c r="A1040" i="58"/>
  <c r="A1022" i="58"/>
  <c r="A1021" i="58" s="1"/>
  <c r="A1023" i="58"/>
  <c r="A1014" i="58"/>
  <c r="A1011" i="58"/>
  <c r="A1737" i="58" s="1"/>
  <c r="A1010" i="58"/>
  <c r="A959" i="58"/>
  <c r="A955" i="58"/>
  <c r="A947" i="58"/>
  <c r="A925" i="58"/>
  <c r="A923" i="58"/>
  <c r="A1858" i="58" s="1"/>
  <c r="A921" i="58"/>
  <c r="A887" i="58"/>
  <c r="A870" i="58"/>
  <c r="A855" i="58"/>
  <c r="A854" i="58"/>
  <c r="A853" i="58" s="1"/>
  <c r="A847" i="58"/>
  <c r="A846" i="58"/>
  <c r="A845" i="58" s="1"/>
  <c r="A839" i="58"/>
  <c r="A838" i="58"/>
  <c r="A806" i="58"/>
  <c r="A805" i="58"/>
  <c r="A796" i="58"/>
  <c r="A768" i="58"/>
  <c r="A758" i="58"/>
  <c r="A746" i="58"/>
  <c r="A745" i="58" s="1"/>
  <c r="A740" i="58"/>
  <c r="A739" i="58" s="1"/>
  <c r="A738" i="58"/>
  <c r="A1856" i="58" s="1"/>
  <c r="A703" i="58"/>
  <c r="A698" i="58" s="1"/>
  <c r="A656" i="58"/>
  <c r="A651" i="58"/>
  <c r="A647" i="58"/>
  <c r="A646" i="58" s="1"/>
  <c r="A637" i="58"/>
  <c r="A599" i="58"/>
  <c r="A581" i="58"/>
  <c r="A561" i="58"/>
  <c r="A560" i="58"/>
  <c r="A543" i="58"/>
  <c r="A542" i="58"/>
  <c r="A517" i="58"/>
  <c r="A508" i="58" s="1"/>
  <c r="A509" i="58"/>
  <c r="A483" i="58"/>
  <c r="A484" i="58"/>
  <c r="A436" i="58"/>
  <c r="A437" i="58"/>
  <c r="A432" i="58"/>
  <c r="A406" i="58"/>
  <c r="A398" i="58" s="1"/>
  <c r="A399" i="58"/>
  <c r="A364" i="58"/>
  <c r="A361" i="58"/>
  <c r="A349" i="58"/>
  <c r="A348" i="58"/>
  <c r="A347" i="58" s="1"/>
  <c r="A340" i="58"/>
  <c r="A339" i="58"/>
  <c r="A311" i="58"/>
  <c r="A310" i="58"/>
  <c r="A217" i="58"/>
  <c r="A1853" i="58" s="1"/>
  <c r="A218" i="58"/>
  <c r="A169" i="58"/>
  <c r="A156" i="58"/>
  <c r="A157" i="58"/>
  <c r="A133" i="58" s="1"/>
  <c r="A1852" i="58" s="1"/>
  <c r="A131" i="58"/>
  <c r="A120" i="58"/>
  <c r="A1851" i="58" s="1"/>
  <c r="A114" i="58"/>
  <c r="A119" i="58" s="1"/>
  <c r="A1817" i="58" s="1"/>
  <c r="A101" i="58"/>
  <c r="A105" i="58" s="1"/>
  <c r="A106" i="58"/>
  <c r="A1850" i="58" s="1"/>
  <c r="A86" i="58"/>
  <c r="A26" i="58" s="1"/>
  <c r="A30" i="58" s="1"/>
  <c r="A31" i="58"/>
  <c r="A1849" i="58" s="1"/>
  <c r="A12" i="58"/>
  <c r="A1848" i="58" s="1"/>
  <c r="A7" i="58"/>
  <c r="X9" i="8" l="1"/>
  <c r="I9" i="8"/>
  <c r="T9" i="8"/>
  <c r="A1531" i="58"/>
  <c r="A308" i="58"/>
  <c r="A1854" i="58" s="1"/>
  <c r="A751" i="58"/>
  <c r="A733" i="58" s="1"/>
  <c r="A737" i="58" s="1"/>
  <c r="A942" i="58"/>
  <c r="A580" i="58"/>
  <c r="A635" i="58"/>
  <c r="A620" i="58" s="1"/>
  <c r="A618" i="58" s="1"/>
  <c r="A865" i="58"/>
  <c r="A788" i="58" s="1"/>
  <c r="A793" i="58" s="1"/>
  <c r="A1170" i="58"/>
  <c r="A1174" i="58" s="1"/>
  <c r="A1829" i="58" s="1"/>
  <c r="A309" i="58"/>
  <c r="A506" i="58"/>
  <c r="A435" i="58" s="1"/>
  <c r="A794" i="58"/>
  <c r="A1857" i="58" s="1"/>
  <c r="A1230" i="58"/>
  <c r="A1234" i="58" s="1"/>
  <c r="A1830" i="58" s="1"/>
  <c r="A116" i="58"/>
  <c r="A1126" i="58"/>
  <c r="A1449" i="58"/>
  <c r="A1453" i="58" s="1"/>
  <c r="A1833" i="58" s="1"/>
  <c r="A1595" i="58"/>
  <c r="A1599" i="58" s="1"/>
  <c r="A1835" i="58" s="1"/>
  <c r="A795" i="58"/>
  <c r="A924" i="58"/>
  <c r="A1039" i="58"/>
  <c r="A1006" i="58" s="1"/>
  <c r="A1012" i="58" s="1"/>
  <c r="A1155" i="58"/>
  <c r="A1513" i="58"/>
  <c r="A1517" i="58" s="1"/>
  <c r="A1834" i="58" s="1"/>
  <c r="A1652" i="58"/>
  <c r="A1656" i="58" s="1"/>
  <c r="A1836" i="58" s="1"/>
  <c r="A1815" i="58"/>
  <c r="A28" i="58"/>
  <c r="A1816" i="58"/>
  <c r="A103" i="58"/>
  <c r="A11" i="58"/>
  <c r="A247" i="58"/>
  <c r="A212" i="58" s="1"/>
  <c r="A216" i="58" s="1"/>
  <c r="A356" i="58"/>
  <c r="A1013" i="58"/>
  <c r="A1859" i="58" s="1"/>
  <c r="A1304" i="58"/>
  <c r="A1308" i="58" s="1"/>
  <c r="A1396" i="58"/>
  <c r="A1385" i="58" s="1"/>
  <c r="A1360" i="58" s="1"/>
  <c r="A1364" i="58" s="1"/>
  <c r="A1657" i="58"/>
  <c r="A1870" i="58" s="1"/>
  <c r="A1772" i="58"/>
  <c r="A1843" i="58"/>
  <c r="A1809" i="58"/>
  <c r="A134" i="58"/>
  <c r="A127" i="58" s="1"/>
  <c r="A132" i="58" s="1"/>
  <c r="A1818" i="58" s="1"/>
  <c r="A507" i="58"/>
  <c r="A434" i="58" s="1"/>
  <c r="A1855" i="58" s="1"/>
  <c r="A1716" i="58"/>
  <c r="A1738" i="58"/>
  <c r="A1774" i="58"/>
  <c r="A1805" i="58"/>
  <c r="A1839" i="58"/>
  <c r="A302" i="58" l="1"/>
  <c r="A307" i="58" s="1"/>
  <c r="A1819" i="58"/>
  <c r="A214" i="58"/>
  <c r="A129" i="58"/>
  <c r="A917" i="58"/>
  <c r="A922" i="58" s="1"/>
  <c r="A1172" i="58"/>
  <c r="A1232" i="58"/>
  <c r="A428" i="58"/>
  <c r="A433" i="58" s="1"/>
  <c r="A430" i="58" s="1"/>
  <c r="A1871" i="58"/>
  <c r="A1515" i="58"/>
  <c r="A1597" i="58"/>
  <c r="A1654" i="58"/>
  <c r="A1825" i="58"/>
  <c r="A1008" i="58"/>
  <c r="A1451" i="58"/>
  <c r="A1362" i="58"/>
  <c r="A1832" i="58"/>
  <c r="A1822" i="58"/>
  <c r="A735" i="58"/>
  <c r="A1814" i="58"/>
  <c r="A9" i="58"/>
  <c r="A1824" i="58"/>
  <c r="A919" i="58"/>
  <c r="A1823" i="58"/>
  <c r="A790" i="58"/>
  <c r="A1306" i="58"/>
  <c r="A1831" i="58"/>
  <c r="A1820" i="58" l="1"/>
  <c r="A304" i="58"/>
  <c r="A1795" i="58" s="1"/>
  <c r="A1821" i="58"/>
  <c r="A1732" i="58"/>
  <c r="A1792" i="58"/>
  <c r="A1794" i="58"/>
  <c r="A1793" i="58"/>
  <c r="A1780" i="58"/>
  <c r="A1791" i="58"/>
  <c r="A1736" i="58"/>
  <c r="A1790" i="58"/>
  <c r="A1735" i="58"/>
  <c r="A1789" i="58"/>
  <c r="A1796" i="58"/>
  <c r="A1799" i="58"/>
  <c r="A1781" i="58"/>
  <c r="A1784" i="58"/>
  <c r="A1787" i="58"/>
  <c r="A1802" i="58"/>
  <c r="A1786" i="58"/>
  <c r="A1801" i="58"/>
  <c r="A1785" i="58"/>
  <c r="A1800" i="58"/>
  <c r="A1783" i="58"/>
  <c r="A1798" i="58"/>
  <c r="A1782" i="58"/>
  <c r="A1797" i="58"/>
  <c r="A1788" i="58"/>
  <c r="A1731" i="58"/>
  <c r="A1872" i="58" s="1"/>
  <c r="A1734" i="58"/>
  <c r="A1730" i="58"/>
  <c r="A1740" i="58"/>
  <c r="A1837" i="58" l="1"/>
  <c r="A1844" i="58" s="1"/>
  <c r="A1845" i="58" s="1"/>
  <c r="A1746" i="58"/>
  <c r="A1743" i="58"/>
  <c r="A1762" i="58"/>
  <c r="A1765" i="58"/>
  <c r="A1760" i="58"/>
  <c r="A1749" i="58"/>
  <c r="A1763" i="58"/>
  <c r="A1761" i="58"/>
  <c r="A1756" i="58"/>
  <c r="A1751" i="58"/>
  <c r="A1759" i="58"/>
  <c r="A1742" i="58"/>
  <c r="A1755" i="58"/>
  <c r="A1752" i="58"/>
  <c r="A1758" i="58"/>
  <c r="A1757" i="58"/>
  <c r="A1748" i="58"/>
  <c r="A1750" i="58"/>
  <c r="A1754" i="58"/>
  <c r="A1803" i="58"/>
  <c r="A1811" i="58" s="1"/>
  <c r="A1812" i="58" s="1"/>
  <c r="A1747" i="58"/>
  <c r="A1764" i="58"/>
  <c r="A1753" i="58"/>
  <c r="A1766" i="58" l="1"/>
  <c r="A1773" i="58" s="1"/>
  <c r="A1775" i="58" s="1"/>
  <c r="A1776" i="58" s="1"/>
  <c r="P180" i="8" l="1"/>
  <c r="P179" i="8"/>
  <c r="P178" i="8"/>
  <c r="P177" i="8"/>
  <c r="P176" i="8"/>
  <c r="P175" i="8"/>
  <c r="P174" i="8"/>
  <c r="P173" i="8"/>
  <c r="P172" i="8"/>
  <c r="P171" i="8"/>
  <c r="P170" i="8"/>
  <c r="P169" i="8"/>
  <c r="P168" i="8"/>
  <c r="P167" i="8"/>
  <c r="P166" i="8"/>
  <c r="P165" i="8"/>
  <c r="P164" i="8"/>
  <c r="P163" i="8"/>
  <c r="P162" i="8"/>
  <c r="P161" i="8"/>
  <c r="P160" i="8"/>
  <c r="P159" i="8"/>
  <c r="P158" i="8"/>
  <c r="P157" i="8"/>
  <c r="P156" i="8"/>
  <c r="P155" i="8"/>
  <c r="P154" i="8"/>
  <c r="P153" i="8"/>
  <c r="P152" i="8"/>
  <c r="P151" i="8"/>
  <c r="P150" i="8"/>
  <c r="P149" i="8"/>
  <c r="P148" i="8"/>
  <c r="P147" i="8"/>
  <c r="P146" i="8"/>
  <c r="P145" i="8"/>
  <c r="P144" i="8"/>
  <c r="P143" i="8"/>
  <c r="P142" i="8"/>
  <c r="P141" i="8"/>
  <c r="P140" i="8"/>
  <c r="P139" i="8"/>
  <c r="P138" i="8"/>
  <c r="P137" i="8"/>
  <c r="P136" i="8"/>
  <c r="P135" i="8"/>
  <c r="P134" i="8"/>
  <c r="P133" i="8"/>
  <c r="P132" i="8"/>
  <c r="P131" i="8"/>
  <c r="P130" i="8"/>
  <c r="P129" i="8"/>
  <c r="P128" i="8"/>
  <c r="P127" i="8"/>
  <c r="P126" i="8"/>
  <c r="P125" i="8"/>
  <c r="P124" i="8"/>
  <c r="P123" i="8"/>
  <c r="P122" i="8"/>
  <c r="P120" i="8"/>
  <c r="P119" i="8"/>
  <c r="P118" i="8"/>
  <c r="P117" i="8"/>
  <c r="P114" i="8"/>
  <c r="P112" i="8"/>
  <c r="P111" i="8"/>
  <c r="P110" i="8"/>
  <c r="P109" i="8"/>
  <c r="P108" i="8"/>
  <c r="P107" i="8"/>
  <c r="P106" i="8"/>
  <c r="P105" i="8"/>
  <c r="P104" i="8"/>
  <c r="P103" i="8"/>
  <c r="P102" i="8"/>
  <c r="P101" i="8"/>
  <c r="P100" i="8"/>
  <c r="P99" i="8"/>
  <c r="P98" i="8"/>
  <c r="P97" i="8"/>
  <c r="P95" i="8"/>
  <c r="P94" i="8"/>
  <c r="P93" i="8"/>
  <c r="P92" i="8"/>
  <c r="P91" i="8"/>
  <c r="P81" i="8"/>
  <c r="P80" i="8"/>
  <c r="P79" i="8"/>
  <c r="P78" i="8"/>
  <c r="P77" i="8"/>
  <c r="P65" i="8"/>
  <c r="P64" i="8"/>
  <c r="P63" i="8"/>
  <c r="P31" i="8"/>
  <c r="P30" i="8"/>
  <c r="P29" i="8"/>
  <c r="P27" i="8"/>
  <c r="P21" i="8"/>
  <c r="S21" i="8" s="1"/>
  <c r="P20" i="8"/>
  <c r="P19" i="8"/>
  <c r="P18" i="8"/>
  <c r="P17" i="8"/>
  <c r="P11" i="8"/>
  <c r="P10" i="8"/>
  <c r="P8" i="8"/>
  <c r="P6" i="8"/>
  <c r="P5" i="8"/>
  <c r="S123" i="8" l="1"/>
  <c r="S124" i="8"/>
  <c r="S125" i="8"/>
  <c r="S126" i="8"/>
  <c r="S127" i="8"/>
  <c r="S128" i="8"/>
  <c r="S129" i="8"/>
  <c r="S130" i="8"/>
  <c r="S146" i="8"/>
  <c r="S147" i="8"/>
  <c r="J11" i="8"/>
  <c r="K11" i="8" s="1"/>
  <c r="U125" i="8"/>
  <c r="U126" i="8"/>
  <c r="U127" i="8"/>
  <c r="U128" i="8"/>
  <c r="V128" i="8" s="1"/>
  <c r="U129" i="8"/>
  <c r="U146" i="8"/>
  <c r="U147" i="8"/>
  <c r="U130" i="8" l="1"/>
  <c r="V130" i="8" s="1"/>
  <c r="V126" i="8"/>
  <c r="V129" i="8"/>
  <c r="V127" i="8"/>
  <c r="V125" i="8"/>
  <c r="V147" i="8"/>
  <c r="V146" i="8"/>
  <c r="J177" i="8" l="1"/>
  <c r="K177" i="8" s="1"/>
  <c r="J163" i="8"/>
  <c r="J155" i="8" s="1"/>
  <c r="J116" i="8"/>
  <c r="K116" i="8" s="1"/>
  <c r="J115" i="8"/>
  <c r="J106" i="8"/>
  <c r="J105" i="8"/>
  <c r="J104" i="8" s="1"/>
  <c r="J97" i="8"/>
  <c r="J96" i="8"/>
  <c r="J78" i="8"/>
  <c r="K78" i="8" s="1"/>
  <c r="K31" i="8"/>
  <c r="K30" i="8"/>
  <c r="U30" i="8" s="1"/>
  <c r="J65" i="8"/>
  <c r="K65" i="8" s="1"/>
  <c r="J64" i="8"/>
  <c r="K64" i="8" s="1"/>
  <c r="J16" i="8" l="1"/>
  <c r="J13" i="8" s="1"/>
  <c r="J113" i="8"/>
  <c r="J15" i="8"/>
  <c r="J14" i="8" s="1"/>
  <c r="J7" i="8" l="1"/>
  <c r="L116" i="8" l="1"/>
  <c r="P116" i="8" s="1"/>
  <c r="L115" i="8" l="1"/>
  <c r="P115" i="8" s="1"/>
  <c r="G6" i="19"/>
  <c r="F6" i="19"/>
  <c r="G4" i="19" l="1"/>
  <c r="F5" i="19" l="1"/>
  <c r="F4" i="19" s="1"/>
  <c r="G172" i="8" l="1"/>
  <c r="G171" i="8"/>
  <c r="G170" i="8"/>
  <c r="G169" i="8"/>
  <c r="G168" i="8"/>
  <c r="G167" i="8"/>
  <c r="G166" i="8"/>
  <c r="G165" i="8"/>
  <c r="G164" i="8"/>
  <c r="G162" i="8"/>
  <c r="G161" i="8"/>
  <c r="G160" i="8"/>
  <c r="G159" i="8"/>
  <c r="G158" i="8"/>
  <c r="G157" i="8"/>
  <c r="G154" i="8"/>
  <c r="G153" i="8"/>
  <c r="G152" i="8"/>
  <c r="G151" i="8"/>
  <c r="G150" i="8"/>
  <c r="G149" i="8"/>
  <c r="G148" i="8"/>
  <c r="G145" i="8"/>
  <c r="G144" i="8"/>
  <c r="G143" i="8"/>
  <c r="G142" i="8"/>
  <c r="G141" i="8"/>
  <c r="G140" i="8"/>
  <c r="G139" i="8"/>
  <c r="G136" i="8"/>
  <c r="G135" i="8"/>
  <c r="G134" i="8"/>
  <c r="G133" i="8"/>
  <c r="G132" i="8"/>
  <c r="G131" i="8"/>
  <c r="G122" i="8"/>
  <c r="G120" i="8"/>
  <c r="G119" i="8"/>
  <c r="G117" i="8"/>
  <c r="G116" i="8"/>
  <c r="G114" i="8"/>
  <c r="G112" i="8"/>
  <c r="G111" i="8"/>
  <c r="G110" i="8"/>
  <c r="G109" i="8"/>
  <c r="G108" i="8"/>
  <c r="G107" i="8"/>
  <c r="G103" i="8"/>
  <c r="G102" i="8"/>
  <c r="G101" i="8"/>
  <c r="G100" i="8"/>
  <c r="G99" i="8"/>
  <c r="G98" i="8"/>
  <c r="G95" i="8"/>
  <c r="G94" i="8"/>
  <c r="G93" i="8"/>
  <c r="G92" i="8"/>
  <c r="G91" i="8"/>
  <c r="G81" i="8"/>
  <c r="G80" i="8"/>
  <c r="G79" i="8"/>
  <c r="G78" i="8"/>
  <c r="G77" i="8"/>
  <c r="G67" i="8"/>
  <c r="S67" i="8" s="1"/>
  <c r="G66" i="8"/>
  <c r="S66" i="8" s="1"/>
  <c r="G65" i="8"/>
  <c r="G64" i="8"/>
  <c r="G63" i="8"/>
  <c r="G33" i="8"/>
  <c r="S33" i="8" s="1"/>
  <c r="G32" i="8"/>
  <c r="S32" i="8" s="1"/>
  <c r="G31" i="8"/>
  <c r="G30" i="8"/>
  <c r="G29" i="8"/>
  <c r="G19" i="8"/>
  <c r="G18" i="8"/>
  <c r="G17" i="8"/>
  <c r="G10" i="8"/>
  <c r="G8" i="8"/>
  <c r="G6" i="8"/>
  <c r="G5" i="8"/>
  <c r="H17" i="12"/>
  <c r="H16" i="12"/>
  <c r="H15" i="12"/>
  <c r="H12" i="12"/>
  <c r="H11" i="12"/>
  <c r="H10" i="12"/>
  <c r="N24" i="55"/>
  <c r="K24" i="55"/>
  <c r="J24" i="55"/>
  <c r="F24" i="55"/>
  <c r="H99" i="4"/>
  <c r="H98" i="4"/>
  <c r="H95" i="4"/>
  <c r="H86" i="4"/>
  <c r="H83" i="4"/>
  <c r="H82" i="4"/>
  <c r="H81" i="4"/>
  <c r="H79" i="4"/>
  <c r="H67" i="4"/>
  <c r="H66" i="4"/>
  <c r="H55" i="4"/>
  <c r="I54" i="4"/>
  <c r="H54" i="4"/>
  <c r="I53" i="4"/>
  <c r="H53" i="4"/>
  <c r="H42" i="4"/>
  <c r="H41" i="4"/>
  <c r="H36" i="4"/>
  <c r="H27" i="4"/>
  <c r="H16" i="4"/>
  <c r="H13" i="4"/>
  <c r="H12" i="4"/>
  <c r="H6" i="4"/>
  <c r="U31" i="8" l="1"/>
  <c r="V31" i="8" s="1"/>
  <c r="U81" i="8"/>
  <c r="V81" i="8" s="1"/>
  <c r="U107" i="8"/>
  <c r="V107" i="8"/>
  <c r="U111" i="8"/>
  <c r="V111" i="8"/>
  <c r="U135" i="8"/>
  <c r="V135" i="8" s="1"/>
  <c r="U151" i="8"/>
  <c r="V151" i="8" s="1"/>
  <c r="U161" i="8"/>
  <c r="V161" i="8" s="1"/>
  <c r="U64" i="8"/>
  <c r="V64" i="8" s="1"/>
  <c r="U100" i="8"/>
  <c r="V100" i="8" s="1"/>
  <c r="U141" i="8"/>
  <c r="V141" i="8" s="1"/>
  <c r="U157" i="8"/>
  <c r="V157" i="8" s="1"/>
  <c r="V170" i="8"/>
  <c r="U170" i="8"/>
  <c r="U21" i="8"/>
  <c r="V21" i="8" s="1"/>
  <c r="U77" i="8"/>
  <c r="V77" i="8"/>
  <c r="U166" i="8"/>
  <c r="V166" i="8" s="1"/>
  <c r="V5" i="8"/>
  <c r="U5" i="8"/>
  <c r="U17" i="8"/>
  <c r="V17" i="8"/>
  <c r="V27" i="8"/>
  <c r="U27" i="8"/>
  <c r="V32" i="8"/>
  <c r="U32" i="8"/>
  <c r="U65" i="8"/>
  <c r="V65" i="8" s="1"/>
  <c r="U101" i="8"/>
  <c r="V101" i="8" s="1"/>
  <c r="U108" i="8"/>
  <c r="V108" i="8" s="1"/>
  <c r="V112" i="8"/>
  <c r="U112" i="8"/>
  <c r="U119" i="8"/>
  <c r="V119" i="8" s="1"/>
  <c r="U136" i="8"/>
  <c r="V136" i="8" s="1"/>
  <c r="U142" i="8"/>
  <c r="V142" i="8" s="1"/>
  <c r="U152" i="8"/>
  <c r="V152" i="8" s="1"/>
  <c r="U158" i="8"/>
  <c r="V158" i="8" s="1"/>
  <c r="U162" i="8"/>
  <c r="V162" i="8" s="1"/>
  <c r="U167" i="8"/>
  <c r="V167" i="8" s="1"/>
  <c r="U171" i="8"/>
  <c r="V171" i="8" s="1"/>
  <c r="U6" i="8"/>
  <c r="V6" i="8"/>
  <c r="U18" i="8"/>
  <c r="V18" i="8" s="1"/>
  <c r="U29" i="8"/>
  <c r="V29" i="8" s="1"/>
  <c r="U33" i="8"/>
  <c r="V33" i="8"/>
  <c r="U66" i="8"/>
  <c r="V66" i="8"/>
  <c r="U79" i="8"/>
  <c r="V79" i="8" s="1"/>
  <c r="U98" i="8"/>
  <c r="V98" i="8" s="1"/>
  <c r="V102" i="8"/>
  <c r="U102" i="8"/>
  <c r="U109" i="8"/>
  <c r="V109" i="8" s="1"/>
  <c r="U114" i="8"/>
  <c r="V114" i="8" s="1"/>
  <c r="V120" i="8"/>
  <c r="U120" i="8"/>
  <c r="U139" i="8"/>
  <c r="V139" i="8" s="1"/>
  <c r="U143" i="8"/>
  <c r="V143" i="8" s="1"/>
  <c r="U149" i="8"/>
  <c r="V149" i="8" s="1"/>
  <c r="U153" i="8"/>
  <c r="V153" i="8" s="1"/>
  <c r="U159" i="8"/>
  <c r="V159" i="8" s="1"/>
  <c r="U164" i="8"/>
  <c r="V164" i="8" s="1"/>
  <c r="U168" i="8"/>
  <c r="V168" i="8" s="1"/>
  <c r="U172" i="8"/>
  <c r="V172" i="8" s="1"/>
  <c r="U8" i="8"/>
  <c r="V8" i="8" s="1"/>
  <c r="U19" i="8"/>
  <c r="V19" i="8" s="1"/>
  <c r="V30" i="8"/>
  <c r="V63" i="8"/>
  <c r="U63" i="8"/>
  <c r="U67" i="8"/>
  <c r="V67" i="8" s="1"/>
  <c r="U99" i="8"/>
  <c r="V99" i="8" s="1"/>
  <c r="U103" i="8"/>
  <c r="V103" i="8"/>
  <c r="U110" i="8"/>
  <c r="V110" i="8" s="1"/>
  <c r="U116" i="8"/>
  <c r="V116" i="8" s="1"/>
  <c r="U122" i="8"/>
  <c r="V122" i="8" s="1"/>
  <c r="U134" i="8"/>
  <c r="V134" i="8" s="1"/>
  <c r="U144" i="8"/>
  <c r="V144" i="8" s="1"/>
  <c r="U150" i="8"/>
  <c r="V150" i="8" s="1"/>
  <c r="U154" i="8"/>
  <c r="V154" i="8" s="1"/>
  <c r="U160" i="8"/>
  <c r="V160" i="8" s="1"/>
  <c r="U165" i="8"/>
  <c r="V165" i="8" s="1"/>
  <c r="U169" i="8"/>
  <c r="V169" i="8" s="1"/>
  <c r="E6" i="4" l="1"/>
  <c r="I6" i="4" s="1"/>
  <c r="E9" i="4"/>
  <c r="E10" i="4"/>
  <c r="E11" i="4"/>
  <c r="E12" i="4"/>
  <c r="I12" i="4" s="1"/>
  <c r="E13" i="4"/>
  <c r="I13" i="4" s="1"/>
  <c r="E15" i="4"/>
  <c r="E16" i="4"/>
  <c r="I16" i="4" s="1"/>
  <c r="E19" i="4"/>
  <c r="E20" i="4"/>
  <c r="E21" i="4"/>
  <c r="E23" i="4"/>
  <c r="E24" i="4"/>
  <c r="E26" i="4"/>
  <c r="E27" i="4"/>
  <c r="I27" i="4" s="1"/>
  <c r="E30" i="4"/>
  <c r="E31" i="4"/>
  <c r="E32" i="4"/>
  <c r="E34" i="4"/>
  <c r="E35" i="4"/>
  <c r="E36" i="4"/>
  <c r="I36" i="4" s="1"/>
  <c r="E38" i="4"/>
  <c r="E40" i="4"/>
  <c r="E41" i="4"/>
  <c r="I41" i="4" s="1"/>
  <c r="E42" i="4"/>
  <c r="I42" i="4" s="1"/>
  <c r="E45" i="4"/>
  <c r="E46" i="4"/>
  <c r="E47" i="4"/>
  <c r="E49" i="4"/>
  <c r="E50" i="4"/>
  <c r="E52" i="4"/>
  <c r="E55" i="4"/>
  <c r="I55" i="4" s="1"/>
  <c r="E58" i="4"/>
  <c r="E59" i="4"/>
  <c r="E60" i="4"/>
  <c r="E62" i="4"/>
  <c r="E63" i="4"/>
  <c r="E65" i="4"/>
  <c r="E66" i="4"/>
  <c r="I66" i="4" s="1"/>
  <c r="E67" i="4"/>
  <c r="I67" i="4" s="1"/>
  <c r="E70" i="4"/>
  <c r="E71" i="4"/>
  <c r="E72" i="4"/>
  <c r="E74" i="4"/>
  <c r="E75" i="4"/>
  <c r="E77" i="4"/>
  <c r="E78" i="4"/>
  <c r="E79" i="4"/>
  <c r="I79" i="4" s="1"/>
  <c r="E81" i="4"/>
  <c r="I81" i="4" s="1"/>
  <c r="E82" i="4"/>
  <c r="I82" i="4" s="1"/>
  <c r="E83" i="4"/>
  <c r="I83" i="4" s="1"/>
  <c r="E85" i="4"/>
  <c r="E86" i="4"/>
  <c r="I86" i="4" s="1"/>
  <c r="E89" i="4"/>
  <c r="E90" i="4"/>
  <c r="E91" i="4"/>
  <c r="E93" i="4"/>
  <c r="E94" i="4"/>
  <c r="E95" i="4"/>
  <c r="I95" i="4" s="1"/>
  <c r="E97" i="4"/>
  <c r="E98" i="4"/>
  <c r="I98" i="4" s="1"/>
  <c r="E99" i="4"/>
  <c r="I99" i="4" s="1"/>
  <c r="D96" i="4"/>
  <c r="C96" i="4"/>
  <c r="D92" i="4"/>
  <c r="C92" i="4"/>
  <c r="D88" i="4"/>
  <c r="C88" i="4"/>
  <c r="C84" i="4"/>
  <c r="E84" i="4" s="1"/>
  <c r="C76" i="4"/>
  <c r="E76" i="4" s="1"/>
  <c r="C73" i="4"/>
  <c r="E73" i="4" s="1"/>
  <c r="C69" i="4"/>
  <c r="E69" i="4" s="1"/>
  <c r="D64" i="4"/>
  <c r="C64" i="4"/>
  <c r="D61" i="4"/>
  <c r="C61" i="4"/>
  <c r="D57" i="4"/>
  <c r="C57" i="4"/>
  <c r="D51" i="4"/>
  <c r="C51" i="4"/>
  <c r="D48" i="4"/>
  <c r="C48" i="4"/>
  <c r="D44" i="4"/>
  <c r="C44" i="4"/>
  <c r="C39" i="4"/>
  <c r="E39" i="4" s="1"/>
  <c r="D37" i="4"/>
  <c r="E37" i="4" s="1"/>
  <c r="D33" i="4"/>
  <c r="C33" i="4"/>
  <c r="D29" i="4"/>
  <c r="C29" i="4"/>
  <c r="D25" i="4"/>
  <c r="C25" i="4"/>
  <c r="D22" i="4"/>
  <c r="C22" i="4"/>
  <c r="C18" i="4"/>
  <c r="E18" i="4" s="1"/>
  <c r="C14" i="4"/>
  <c r="E14" i="4" s="1"/>
  <c r="D8" i="4"/>
  <c r="D7" i="4" s="1"/>
  <c r="C8" i="4"/>
  <c r="H14" i="4" l="1"/>
  <c r="I14" i="4" s="1"/>
  <c r="H85" i="4"/>
  <c r="I85" i="4" s="1"/>
  <c r="H18" i="4"/>
  <c r="I18" i="4" s="1"/>
  <c r="H73" i="4"/>
  <c r="I73" i="4" s="1"/>
  <c r="H15" i="4"/>
  <c r="I15" i="4" s="1"/>
  <c r="H94" i="4"/>
  <c r="I94" i="4" s="1"/>
  <c r="H89" i="4"/>
  <c r="I89" i="4" s="1"/>
  <c r="H77" i="4"/>
  <c r="I77" i="4" s="1"/>
  <c r="H71" i="4"/>
  <c r="I71" i="4" s="1"/>
  <c r="I65" i="4"/>
  <c r="H65" i="4"/>
  <c r="H59" i="4"/>
  <c r="I59" i="4" s="1"/>
  <c r="H50" i="4"/>
  <c r="I50" i="4" s="1"/>
  <c r="H45" i="4"/>
  <c r="I45" i="4" s="1"/>
  <c r="H38" i="4"/>
  <c r="I38" i="4" s="1"/>
  <c r="H32" i="4"/>
  <c r="I32" i="4" s="1"/>
  <c r="H26" i="4"/>
  <c r="I26" i="4" s="1"/>
  <c r="H20" i="4"/>
  <c r="I20" i="4" s="1"/>
  <c r="H9" i="4"/>
  <c r="I9" i="4" s="1"/>
  <c r="H69" i="4"/>
  <c r="I69" i="4" s="1"/>
  <c r="H97" i="4"/>
  <c r="I97" i="4" s="1"/>
  <c r="H91" i="4"/>
  <c r="I91" i="4" s="1"/>
  <c r="H74" i="4"/>
  <c r="I74" i="4" s="1"/>
  <c r="H62" i="4"/>
  <c r="I62" i="4" s="1"/>
  <c r="H47" i="4"/>
  <c r="I47" i="4" s="1"/>
  <c r="H35" i="4"/>
  <c r="I35" i="4" s="1"/>
  <c r="H30" i="4"/>
  <c r="I30" i="4" s="1"/>
  <c r="H23" i="4"/>
  <c r="I23" i="4" s="1"/>
  <c r="H11" i="4"/>
  <c r="I11" i="4" s="1"/>
  <c r="H90" i="4"/>
  <c r="I90" i="4" s="1"/>
  <c r="H78" i="4"/>
  <c r="I78" i="4" s="1"/>
  <c r="I72" i="4"/>
  <c r="H72" i="4"/>
  <c r="H60" i="4"/>
  <c r="I60" i="4" s="1"/>
  <c r="H52" i="4"/>
  <c r="I52" i="4" s="1"/>
  <c r="H46" i="4"/>
  <c r="I46" i="4" s="1"/>
  <c r="H40" i="4"/>
  <c r="I40" i="4" s="1"/>
  <c r="H34" i="4"/>
  <c r="I34" i="4" s="1"/>
  <c r="H21" i="4"/>
  <c r="I21" i="4" s="1"/>
  <c r="H10" i="4"/>
  <c r="I10" i="4" s="1"/>
  <c r="H37" i="4"/>
  <c r="I37" i="4" s="1"/>
  <c r="H76" i="4"/>
  <c r="I76" i="4" s="1"/>
  <c r="H39" i="4"/>
  <c r="I39" i="4" s="1"/>
  <c r="H84" i="4"/>
  <c r="I84" i="4" s="1"/>
  <c r="H93" i="4"/>
  <c r="I93" i="4" s="1"/>
  <c r="H75" i="4"/>
  <c r="I75" i="4" s="1"/>
  <c r="H70" i="4"/>
  <c r="I70" i="4" s="1"/>
  <c r="H63" i="4"/>
  <c r="I63" i="4" s="1"/>
  <c r="H58" i="4"/>
  <c r="I58" i="4" s="1"/>
  <c r="H49" i="4"/>
  <c r="I49" i="4" s="1"/>
  <c r="H31" i="4"/>
  <c r="I31" i="4" s="1"/>
  <c r="H24" i="4"/>
  <c r="I24" i="4" s="1"/>
  <c r="H19" i="4"/>
  <c r="I19" i="4" s="1"/>
  <c r="E29" i="4"/>
  <c r="E33" i="4"/>
  <c r="E25" i="4"/>
  <c r="E44" i="4"/>
  <c r="E51" i="4"/>
  <c r="E61" i="4"/>
  <c r="E88" i="4"/>
  <c r="E96" i="4"/>
  <c r="E8" i="4"/>
  <c r="E22" i="4"/>
  <c r="E48" i="4"/>
  <c r="E57" i="4"/>
  <c r="E64" i="4"/>
  <c r="E92" i="4"/>
  <c r="D87" i="4"/>
  <c r="D56" i="4"/>
  <c r="C7" i="4"/>
  <c r="E7" i="4" s="1"/>
  <c r="C56" i="4"/>
  <c r="D28" i="4"/>
  <c r="C87" i="4"/>
  <c r="C28" i="4"/>
  <c r="C80" i="4"/>
  <c r="E80" i="4" s="1"/>
  <c r="C43" i="4"/>
  <c r="C68" i="4"/>
  <c r="E68" i="4" s="1"/>
  <c r="C17" i="4"/>
  <c r="D17" i="4"/>
  <c r="D43" i="4"/>
  <c r="H7" i="4" l="1"/>
  <c r="I7" i="4" s="1"/>
  <c r="H22" i="4"/>
  <c r="I22" i="4" s="1"/>
  <c r="H48" i="4"/>
  <c r="I48" i="4" s="1"/>
  <c r="H61" i="4"/>
  <c r="I61" i="4" s="1"/>
  <c r="H68" i="4"/>
  <c r="I68" i="4" s="1"/>
  <c r="H92" i="4"/>
  <c r="I92" i="4" s="1"/>
  <c r="H51" i="4"/>
  <c r="I51" i="4" s="1"/>
  <c r="H8" i="4"/>
  <c r="I8" i="4" s="1"/>
  <c r="H29" i="4"/>
  <c r="I29" i="4" s="1"/>
  <c r="H64" i="4"/>
  <c r="I64" i="4" s="1"/>
  <c r="H96" i="4"/>
  <c r="I96" i="4" s="1"/>
  <c r="H44" i="4"/>
  <c r="I44" i="4" s="1"/>
  <c r="H25" i="4"/>
  <c r="I25" i="4" s="1"/>
  <c r="I80" i="4"/>
  <c r="H80" i="4"/>
  <c r="H57" i="4"/>
  <c r="I57" i="4" s="1"/>
  <c r="H88" i="4"/>
  <c r="I88" i="4" s="1"/>
  <c r="H33" i="4"/>
  <c r="I33" i="4" s="1"/>
  <c r="E56" i="4"/>
  <c r="E28" i="4"/>
  <c r="E43" i="4"/>
  <c r="E17" i="4"/>
  <c r="E87" i="4"/>
  <c r="D5" i="4"/>
  <c r="C5" i="4"/>
  <c r="H43" i="4" l="1"/>
  <c r="I43" i="4" s="1"/>
  <c r="H28" i="4"/>
  <c r="I28" i="4" s="1"/>
  <c r="J10" i="8"/>
  <c r="H87" i="4"/>
  <c r="I87" i="4" s="1"/>
  <c r="H56" i="4"/>
  <c r="I56" i="4" s="1"/>
  <c r="H17" i="4"/>
  <c r="I17" i="4" s="1"/>
  <c r="E5" i="4"/>
  <c r="K10" i="8" l="1"/>
  <c r="U10" i="8" s="1"/>
  <c r="V10" i="8" s="1"/>
  <c r="J12" i="8"/>
  <c r="H5" i="4"/>
  <c r="I5" i="4" s="1"/>
  <c r="J9" i="8" l="1"/>
  <c r="C2" i="15" l="1"/>
  <c r="C19" i="15" s="1"/>
  <c r="K9" i="12" l="1"/>
  <c r="E17" i="12" l="1"/>
  <c r="I17" i="12" s="1"/>
  <c r="E16" i="12"/>
  <c r="E15" i="12"/>
  <c r="I15" i="12" s="1"/>
  <c r="E12" i="12"/>
  <c r="I12" i="12" s="1"/>
  <c r="E11" i="12"/>
  <c r="I11" i="12" s="1"/>
  <c r="E10" i="12"/>
  <c r="I16" i="12" l="1"/>
  <c r="E14" i="12"/>
  <c r="E13" i="12" s="1"/>
  <c r="I10" i="12"/>
  <c r="E9" i="12"/>
  <c r="E8" i="12" s="1"/>
  <c r="H9" i="12"/>
  <c r="H8" i="12"/>
  <c r="I9" i="12" l="1"/>
  <c r="I8" i="12"/>
  <c r="H14" i="12"/>
  <c r="I14" i="12" s="1"/>
  <c r="H6" i="12" l="1"/>
  <c r="I6" i="12" s="1"/>
  <c r="H13" i="12"/>
  <c r="I13" i="12" s="1"/>
  <c r="Q16" i="8" l="1"/>
  <c r="Q13" i="8" s="1"/>
  <c r="Q15" i="8"/>
  <c r="R90" i="8"/>
  <c r="Q90" i="8"/>
  <c r="D15" i="8"/>
  <c r="K15" i="8" s="1"/>
  <c r="S131" i="8"/>
  <c r="S148" i="8"/>
  <c r="S171" i="8"/>
  <c r="S172" i="8"/>
  <c r="L16" i="8"/>
  <c r="L15" i="8"/>
  <c r="M15" i="8"/>
  <c r="O15" i="8"/>
  <c r="M16" i="8"/>
  <c r="M13" i="8" s="1"/>
  <c r="O16" i="8"/>
  <c r="O13" i="8" s="1"/>
  <c r="F16" i="8"/>
  <c r="F15" i="8"/>
  <c r="R113" i="8"/>
  <c r="O113" i="8"/>
  <c r="Q155" i="8"/>
  <c r="Q113" i="8" s="1"/>
  <c r="F155" i="8"/>
  <c r="M121" i="8"/>
  <c r="M113" i="8" s="1"/>
  <c r="E113" i="8"/>
  <c r="Q96" i="8"/>
  <c r="O96" i="8"/>
  <c r="M96" i="8"/>
  <c r="L96" i="8"/>
  <c r="F96" i="8"/>
  <c r="M90" i="8"/>
  <c r="P90" i="8" s="1"/>
  <c r="U94" i="8" l="1"/>
  <c r="V94" i="8" s="1"/>
  <c r="P96" i="8"/>
  <c r="L14" i="8"/>
  <c r="P15" i="8"/>
  <c r="P16" i="8"/>
  <c r="G15" i="8"/>
  <c r="U15" i="8"/>
  <c r="V15" i="8" s="1"/>
  <c r="F113" i="8"/>
  <c r="F13" i="8"/>
  <c r="L13" i="8"/>
  <c r="P13" i="8" s="1"/>
  <c r="Q14" i="8"/>
  <c r="M14" i="8"/>
  <c r="M7" i="8" s="1"/>
  <c r="M12" i="8" s="1"/>
  <c r="M9" i="8" s="1"/>
  <c r="L121" i="8"/>
  <c r="P121" i="8" s="1"/>
  <c r="O14" i="8"/>
  <c r="O7" i="8" s="1"/>
  <c r="O12" i="8" s="1"/>
  <c r="O9" i="8" s="1"/>
  <c r="F14" i="8"/>
  <c r="P14" i="8" l="1"/>
  <c r="L113" i="8"/>
  <c r="P113" i="8" s="1"/>
  <c r="F7" i="8"/>
  <c r="L7" i="8" l="1"/>
  <c r="F12" i="8"/>
  <c r="L12" i="8" l="1"/>
  <c r="P7" i="8"/>
  <c r="F9" i="8"/>
  <c r="L9" i="8" l="1"/>
  <c r="P9" i="8" s="1"/>
  <c r="P12" i="8"/>
  <c r="K8" i="12" l="1"/>
  <c r="F96" i="4" l="1"/>
  <c r="F92" i="4"/>
  <c r="F91" i="4"/>
  <c r="F76" i="4"/>
  <c r="F73" i="4"/>
  <c r="F69" i="4"/>
  <c r="F64" i="4"/>
  <c r="F61" i="4"/>
  <c r="F57" i="4"/>
  <c r="F51" i="4"/>
  <c r="F48" i="4"/>
  <c r="F44" i="4"/>
  <c r="F39" i="4"/>
  <c r="F37" i="4"/>
  <c r="F98" i="4"/>
  <c r="F33" i="4"/>
  <c r="F29" i="4"/>
  <c r="F25" i="4"/>
  <c r="F22" i="4"/>
  <c r="F18" i="4"/>
  <c r="F14" i="4"/>
  <c r="F8" i="4"/>
  <c r="F88" i="4" l="1"/>
  <c r="F28" i="4"/>
  <c r="F7" i="4"/>
  <c r="F56" i="4"/>
  <c r="F43" i="4"/>
  <c r="F68" i="4"/>
  <c r="F17" i="4"/>
  <c r="F84" i="4"/>
  <c r="F87" i="4" l="1"/>
  <c r="F80" i="4"/>
  <c r="F5" i="4" l="1"/>
  <c r="Q10" i="8" l="1"/>
  <c r="Q12" i="8" s="1"/>
  <c r="Q9" i="8" s="1"/>
  <c r="K14" i="12" l="1"/>
  <c r="K6" i="12" l="1"/>
  <c r="K13" i="12"/>
  <c r="D163" i="8" l="1"/>
  <c r="K163" i="8" s="1"/>
  <c r="D156" i="8"/>
  <c r="K156" i="8" s="1"/>
  <c r="D138" i="8"/>
  <c r="K138" i="8" s="1"/>
  <c r="D137" i="8"/>
  <c r="K137" i="8" s="1"/>
  <c r="D118" i="8"/>
  <c r="D115" i="8"/>
  <c r="K115" i="8" s="1"/>
  <c r="D106" i="8"/>
  <c r="D105" i="8"/>
  <c r="D97" i="8"/>
  <c r="D96" i="8"/>
  <c r="K96" i="8" s="1"/>
  <c r="D90" i="8"/>
  <c r="K90" i="8" s="1"/>
  <c r="D20" i="8"/>
  <c r="K20" i="8" s="1"/>
  <c r="U132" i="8" l="1"/>
  <c r="V132" i="8" s="1"/>
  <c r="K105" i="8"/>
  <c r="U133" i="8"/>
  <c r="V133" i="8" s="1"/>
  <c r="K106" i="8"/>
  <c r="U124" i="8"/>
  <c r="V124" i="8" s="1"/>
  <c r="K97" i="8"/>
  <c r="U145" i="8"/>
  <c r="V145" i="8" s="1"/>
  <c r="K118" i="8"/>
  <c r="U117" i="8"/>
  <c r="V117" i="8" s="1"/>
  <c r="U123" i="8"/>
  <c r="V123" i="8" s="1"/>
  <c r="D16" i="8"/>
  <c r="K16" i="8" s="1"/>
  <c r="G97" i="8"/>
  <c r="G118" i="8"/>
  <c r="G163" i="8"/>
  <c r="G20" i="8"/>
  <c r="G105" i="8"/>
  <c r="G137" i="8"/>
  <c r="G90" i="8"/>
  <c r="G106" i="8"/>
  <c r="G138" i="8"/>
  <c r="G96" i="8"/>
  <c r="G115" i="8"/>
  <c r="G156" i="8"/>
  <c r="D155" i="8"/>
  <c r="K155" i="8" s="1"/>
  <c r="D104" i="8"/>
  <c r="D121" i="8"/>
  <c r="D14" i="8"/>
  <c r="D13" i="8" l="1"/>
  <c r="K13" i="8" s="1"/>
  <c r="U148" i="8"/>
  <c r="V148" i="8" s="1"/>
  <c r="K121" i="8"/>
  <c r="U131" i="8"/>
  <c r="V131" i="8" s="1"/>
  <c r="K104" i="8"/>
  <c r="U93" i="8"/>
  <c r="V93" i="8" s="1"/>
  <c r="K14" i="8"/>
  <c r="U95" i="8"/>
  <c r="V95" i="8" s="1"/>
  <c r="U92" i="8"/>
  <c r="V92" i="8" s="1"/>
  <c r="G16" i="8"/>
  <c r="U118" i="8"/>
  <c r="V118" i="8" s="1"/>
  <c r="U16" i="8"/>
  <c r="V16" i="8" s="1"/>
  <c r="U115" i="8"/>
  <c r="V115" i="8" s="1"/>
  <c r="U138" i="8"/>
  <c r="V138" i="8" s="1"/>
  <c r="U90" i="8"/>
  <c r="V90" i="8" s="1"/>
  <c r="U105" i="8"/>
  <c r="V105" i="8" s="1"/>
  <c r="U163" i="8"/>
  <c r="V163" i="8" s="1"/>
  <c r="U97" i="8"/>
  <c r="V97" i="8" s="1"/>
  <c r="U156" i="8"/>
  <c r="V156" i="8" s="1"/>
  <c r="U96" i="8"/>
  <c r="V96" i="8" s="1"/>
  <c r="U106" i="8"/>
  <c r="V106" i="8" s="1"/>
  <c r="U137" i="8"/>
  <c r="V137" i="8" s="1"/>
  <c r="U20" i="8"/>
  <c r="V20" i="8" s="1"/>
  <c r="G104" i="8"/>
  <c r="G13" i="8"/>
  <c r="G14" i="8"/>
  <c r="G121" i="8"/>
  <c r="G155" i="8"/>
  <c r="D113" i="8"/>
  <c r="U140" i="8" l="1"/>
  <c r="V140" i="8" s="1"/>
  <c r="K113" i="8"/>
  <c r="U13" i="8"/>
  <c r="V13" i="8" s="1"/>
  <c r="U104" i="8"/>
  <c r="V104" i="8" s="1"/>
  <c r="U14" i="8"/>
  <c r="V14" i="8" s="1"/>
  <c r="U155" i="8"/>
  <c r="V155" i="8" s="1"/>
  <c r="U121" i="8"/>
  <c r="V121" i="8" s="1"/>
  <c r="G113" i="8"/>
  <c r="D7" i="8"/>
  <c r="U78" i="8" l="1"/>
  <c r="V78" i="8" s="1"/>
  <c r="K7" i="8"/>
  <c r="U113" i="8"/>
  <c r="V113" i="8" s="1"/>
  <c r="G7" i="8"/>
  <c r="D12" i="8"/>
  <c r="K12" i="8" s="1"/>
  <c r="U91" i="8" l="1"/>
  <c r="V91" i="8" s="1"/>
  <c r="U7" i="8"/>
  <c r="V7" i="8" s="1"/>
  <c r="D9" i="8"/>
  <c r="K9" i="8" s="1"/>
  <c r="G12" i="8"/>
  <c r="V80" i="8" l="1"/>
  <c r="U80" i="8"/>
  <c r="U12" i="8"/>
  <c r="V12" i="8" s="1"/>
  <c r="G9" i="8"/>
  <c r="U9" i="8" l="1"/>
  <c r="V9" i="8" s="1"/>
  <c r="E10" i="15" l="1"/>
  <c r="E5" i="15"/>
  <c r="F16" i="15"/>
  <c r="E11" i="15"/>
  <c r="E8" i="15"/>
  <c r="E9" i="15"/>
  <c r="E18" i="15"/>
  <c r="E7" i="15"/>
  <c r="F13" i="15"/>
  <c r="F12" i="15"/>
  <c r="E4" i="15"/>
  <c r="E3" i="15"/>
  <c r="F17" i="15"/>
  <c r="F18" i="15"/>
  <c r="F15" i="15"/>
  <c r="F14" i="15"/>
  <c r="F5" i="15"/>
  <c r="F4" i="15"/>
  <c r="F11" i="15"/>
  <c r="F10" i="15"/>
  <c r="F9" i="15"/>
  <c r="F8" i="15"/>
  <c r="F7" i="15"/>
  <c r="F6" i="15"/>
  <c r="E13" i="15"/>
  <c r="E6" i="15"/>
  <c r="F3" i="15"/>
  <c r="E16" i="15"/>
  <c r="E17" i="15"/>
  <c r="E14" i="15"/>
  <c r="E15" i="15"/>
  <c r="E12" i="15"/>
  <c r="H7" i="15"/>
  <c r="H3" i="15"/>
  <c r="H10" i="15"/>
  <c r="H12" i="15"/>
  <c r="H6" i="15"/>
  <c r="H15" i="15"/>
  <c r="H11" i="15"/>
  <c r="H18" i="15"/>
  <c r="H17" i="15"/>
  <c r="H16" i="15"/>
  <c r="H9" i="15"/>
  <c r="H5" i="15"/>
  <c r="H8" i="15"/>
  <c r="H13" i="15"/>
  <c r="H4" i="15"/>
  <c r="H14" i="15"/>
  <c r="F2" i="15" l="1"/>
  <c r="F19" i="15" s="1"/>
  <c r="G12" i="15"/>
  <c r="G16" i="15"/>
  <c r="G15" i="15"/>
  <c r="G14" i="15"/>
  <c r="G6" i="15"/>
  <c r="G17" i="15"/>
  <c r="G13" i="15"/>
  <c r="E2" i="15"/>
  <c r="E19" i="15" s="1"/>
  <c r="G3" i="15"/>
  <c r="G7" i="15"/>
  <c r="G11" i="15"/>
  <c r="G4" i="15"/>
  <c r="G18" i="15"/>
  <c r="G9" i="15"/>
  <c r="G5" i="15"/>
  <c r="G8" i="15"/>
  <c r="G10" i="15"/>
  <c r="H2" i="15"/>
  <c r="D2" i="15"/>
  <c r="G2" i="15" l="1"/>
  <c r="H19" i="15"/>
  <c r="H20" i="15" s="1"/>
  <c r="D19" i="15"/>
  <c r="G19" i="15" l="1"/>
  <c r="G20" i="15" s="1"/>
  <c r="D20" i="15"/>
  <c r="S165" i="8" l="1"/>
  <c r="S103" i="8"/>
  <c r="S144" i="8"/>
  <c r="S116" i="8"/>
  <c r="S8" i="8"/>
  <c r="S140" i="8"/>
  <c r="S93" i="8"/>
  <c r="S30" i="8"/>
  <c r="S99" i="8"/>
  <c r="S142" i="8"/>
  <c r="S143" i="8"/>
  <c r="S17" i="8"/>
  <c r="S154" i="8"/>
  <c r="S139" i="8"/>
  <c r="S91" i="8"/>
  <c r="S79" i="8"/>
  <c r="S92" i="8"/>
  <c r="S122" i="8"/>
  <c r="S158" i="8"/>
  <c r="S157" i="8"/>
  <c r="S161" i="8"/>
  <c r="S134" i="8"/>
  <c r="S95" i="8"/>
  <c r="S109" i="8"/>
  <c r="S112" i="8"/>
  <c r="S80" i="8"/>
  <c r="S107" i="8"/>
  <c r="S110" i="8"/>
  <c r="S65" i="8"/>
  <c r="S168" i="8"/>
  <c r="S114" i="8"/>
  <c r="S10" i="8"/>
  <c r="S166" i="8"/>
  <c r="S164" i="8"/>
  <c r="S119" i="8"/>
  <c r="S15" i="8"/>
  <c r="S150" i="8"/>
  <c r="S18" i="8"/>
  <c r="S149" i="8"/>
  <c r="S167" i="8"/>
  <c r="S156" i="8"/>
  <c r="S19" i="8"/>
  <c r="S135" i="8"/>
  <c r="S169" i="8"/>
  <c r="S133" i="8"/>
  <c r="S78" i="8"/>
  <c r="S162" i="8"/>
  <c r="S6" i="8"/>
  <c r="S94" i="8"/>
  <c r="S102" i="8"/>
  <c r="S117" i="8"/>
  <c r="S138" i="8"/>
  <c r="S31" i="8"/>
  <c r="S101" i="8"/>
  <c r="S108" i="8"/>
  <c r="S27" i="8"/>
  <c r="S160" i="8"/>
  <c r="S159" i="8"/>
  <c r="S145" i="8"/>
  <c r="S97" i="8"/>
  <c r="S153" i="8"/>
  <c r="S81" i="8"/>
  <c r="S120" i="8"/>
  <c r="S98" i="8"/>
  <c r="S90" i="8"/>
  <c r="S100" i="8"/>
  <c r="S16" i="8"/>
  <c r="S136" i="8"/>
  <c r="S29" i="8"/>
  <c r="S151" i="8"/>
  <c r="S77" i="8"/>
  <c r="S20" i="8"/>
  <c r="S64" i="8"/>
  <c r="S63" i="8"/>
  <c r="S170" i="8"/>
  <c r="S96" i="8"/>
  <c r="S141" i="8"/>
  <c r="S111" i="8"/>
  <c r="S132" i="8"/>
  <c r="S137" i="8"/>
  <c r="S155" i="8"/>
  <c r="S121" i="8"/>
  <c r="S113" i="8"/>
  <c r="S152" i="8"/>
  <c r="S7" i="8"/>
  <c r="S9" i="8"/>
  <c r="S13" i="8"/>
  <c r="S106" i="8"/>
  <c r="S115" i="8"/>
  <c r="S105" i="8"/>
  <c r="S14" i="8"/>
  <c r="S163" i="8"/>
  <c r="S12" i="8"/>
  <c r="S118" i="8"/>
  <c r="S104" i="8"/>
  <c r="S5" i="8"/>
  <c r="E20" i="15" l="1"/>
  <c r="F20" i="15" l="1"/>
  <c r="K6" i="56" l="1"/>
</calcChain>
</file>

<file path=xl/comments1.xml><?xml version="1.0" encoding="utf-8"?>
<comments xmlns="http://schemas.openxmlformats.org/spreadsheetml/2006/main">
  <authors>
    <author>Maarja Valler</author>
  </authors>
  <commentList>
    <comment ref="G3" authorId="0" shapeId="0">
      <text>
        <r>
          <rPr>
            <b/>
            <sz val="9"/>
            <color indexed="81"/>
            <rFont val="Tahoma"/>
            <family val="2"/>
            <charset val="186"/>
          </rPr>
          <t>Maarja Valler:</t>
        </r>
        <r>
          <rPr>
            <sz val="9"/>
            <color indexed="81"/>
            <rFont val="Tahoma"/>
            <family val="2"/>
            <charset val="186"/>
          </rPr>
          <t xml:space="preserve">
palun sisesta veergu oma ametiasutuse projekti andmed, kui need erinevad projekti ettepanekust</t>
        </r>
      </text>
    </comment>
  </commentList>
</comments>
</file>

<file path=xl/comments2.xml><?xml version="1.0" encoding="utf-8"?>
<comments xmlns="http://schemas.openxmlformats.org/spreadsheetml/2006/main">
  <authors>
    <author>Maarja Valler</author>
  </authors>
  <commentList>
    <comment ref="G3" authorId="0" shapeId="0">
      <text>
        <r>
          <rPr>
            <b/>
            <sz val="9"/>
            <color indexed="81"/>
            <rFont val="Tahoma"/>
            <family val="2"/>
            <charset val="186"/>
          </rPr>
          <t>Maarja Valler:</t>
        </r>
        <r>
          <rPr>
            <sz val="9"/>
            <color indexed="81"/>
            <rFont val="Tahoma"/>
            <family val="2"/>
            <charset val="186"/>
          </rPr>
          <t xml:space="preserve">
palun sisesta veergu oma ametiasutuse projekti andmed, kui need erinevad projekti ettepanekust</t>
        </r>
      </text>
    </comment>
  </commentList>
</comments>
</file>

<file path=xl/comments3.xml><?xml version="1.0" encoding="utf-8"?>
<comments xmlns="http://schemas.openxmlformats.org/spreadsheetml/2006/main">
  <authors>
    <author>Maarja Valler</author>
    <author>Anne Altermann</author>
  </authors>
  <commentList>
    <comment ref="T4" authorId="0" shapeId="0">
      <text>
        <r>
          <rPr>
            <b/>
            <sz val="9"/>
            <color indexed="81"/>
            <rFont val="Tahoma"/>
            <family val="2"/>
            <charset val="186"/>
          </rPr>
          <t>Maarja Valler:</t>
        </r>
        <r>
          <rPr>
            <sz val="9"/>
            <color indexed="81"/>
            <rFont val="Tahoma"/>
            <family val="2"/>
            <charset val="186"/>
          </rPr>
          <t xml:space="preserve">
palun sisesta veergu oma ametiasutuse projekti andmed, kui need erinevad projekti ettepanekust</t>
        </r>
      </text>
    </comment>
    <comment ref="L19" authorId="1" shapeId="0">
      <text>
        <r>
          <rPr>
            <b/>
            <sz val="9"/>
            <color indexed="81"/>
            <rFont val="Tahoma"/>
            <family val="2"/>
            <charset val="186"/>
          </rPr>
          <t>Anne Altermann:</t>
        </r>
        <r>
          <rPr>
            <sz val="9"/>
            <color indexed="81"/>
            <rFont val="Tahoma"/>
            <family val="2"/>
            <charset val="186"/>
          </rPr>
          <t xml:space="preserve">
Nõmme Tennisekeskuse kulud kokku vähenevad 97000€, sh LK 49194€ ja OT 47806€.
Kulude vähendust OT arvelt hetkel ei tee, vajadel tehakse seda 2020. aasta eelarve projekti koostamise käigus.</t>
        </r>
      </text>
    </comment>
    <comment ref="M30" authorId="1" shapeId="0">
      <text>
        <r>
          <rPr>
            <b/>
            <sz val="9"/>
            <color indexed="81"/>
            <rFont val="Tahoma"/>
            <charset val="1"/>
          </rPr>
          <t>Anne Altermann:</t>
        </r>
        <r>
          <rPr>
            <sz val="9"/>
            <color indexed="81"/>
            <rFont val="Tahoma"/>
            <charset val="1"/>
          </rPr>
          <t xml:space="preserve">
01.06.2019 palgavahendite kasv aasta arvestuses</t>
        </r>
      </text>
    </comment>
    <comment ref="L115" authorId="1" shapeId="0">
      <text>
        <r>
          <rPr>
            <b/>
            <sz val="9"/>
            <color indexed="81"/>
            <rFont val="Tahoma"/>
            <family val="2"/>
            <charset val="186"/>
          </rPr>
          <t>Anne Altermann:</t>
        </r>
        <r>
          <rPr>
            <sz val="9"/>
            <color indexed="81"/>
            <rFont val="Tahoma"/>
            <family val="2"/>
            <charset val="186"/>
          </rPr>
          <t xml:space="preserve">
1 personaliarvestaja ja 1 juristi  AK üle viimine LK koosseisu</t>
        </r>
      </text>
    </comment>
  </commentList>
</comments>
</file>

<file path=xl/comments4.xml><?xml version="1.0" encoding="utf-8"?>
<comments xmlns="http://schemas.openxmlformats.org/spreadsheetml/2006/main">
  <authors>
    <author>Anne Altermann</author>
  </authors>
  <commentList>
    <comment ref="F5" authorId="0" shapeId="0">
      <text>
        <r>
          <rPr>
            <b/>
            <sz val="9"/>
            <color indexed="81"/>
            <rFont val="Tahoma"/>
            <family val="2"/>
            <charset val="186"/>
          </rPr>
          <t>Anne Altermann:</t>
        </r>
        <r>
          <rPr>
            <sz val="9"/>
            <color indexed="81"/>
            <rFont val="Tahoma"/>
            <family val="2"/>
            <charset val="186"/>
          </rPr>
          <t xml:space="preserve">
Nõmme Tennisekeskuse kulud kokku vähenevad 97000€, sh LK 49194€ ja OT 47806€.
Kulude vähendust OT arvelt hetkel ei tee, vajadel tehakse seda 2020. aasta eelarve projekti koostamise käigus.</t>
        </r>
      </text>
    </comment>
    <comment ref="F6" authorId="0" shapeId="0">
      <text>
        <r>
          <rPr>
            <b/>
            <sz val="9"/>
            <color indexed="81"/>
            <rFont val="Tahoma"/>
            <family val="2"/>
            <charset val="186"/>
          </rPr>
          <t>Anne Altermann:</t>
        </r>
        <r>
          <rPr>
            <sz val="9"/>
            <color indexed="81"/>
            <rFont val="Tahoma"/>
            <family val="2"/>
            <charset val="186"/>
          </rPr>
          <t xml:space="preserve">
Korrigeeritud SNA taotlust järgmise arvestuse alusel:
Põhipalk (1480€ * 12) 17 760,00
motivatsioon 5% 888,00
tervisehüvitis 740,00
Töötasu KOKKU 19 388,00
maksud 6 553,00
Tööjõukulud KOKKU 25 941,00
Koolitus 20% 296,00
KÕIK KOKKU 26 237,00
</t>
        </r>
      </text>
    </comment>
    <comment ref="F7" authorId="0" shapeId="0">
      <text>
        <r>
          <rPr>
            <b/>
            <sz val="9"/>
            <color indexed="81"/>
            <rFont val="Tahoma"/>
            <family val="2"/>
            <charset val="186"/>
          </rPr>
          <t>Anne Altermann:</t>
        </r>
        <r>
          <rPr>
            <sz val="9"/>
            <color indexed="81"/>
            <rFont val="Tahoma"/>
            <family val="2"/>
            <charset val="186"/>
          </rPr>
          <t xml:space="preserve">
Juristi AK üle viimine Linnakantselei koosseisu:
Põhipalk (1800€ * 12) 21 600,00
motivatsioon 5% 1 080,00
tervisehüvitis 900,00
Töötasu KOKKU 23 580,00
maksud 7 970,00
Tööjõukulud KOKKU 31 550,00
Koolitus 20% 360,00
KÕIK KOKKU 31 910,00
</t>
        </r>
      </text>
    </comment>
  </commentList>
</comments>
</file>

<file path=xl/sharedStrings.xml><?xml version="1.0" encoding="utf-8"?>
<sst xmlns="http://schemas.openxmlformats.org/spreadsheetml/2006/main" count="582" uniqueCount="359">
  <si>
    <t>TOETUSED</t>
  </si>
  <si>
    <t>Välisrahastus kokku</t>
  </si>
  <si>
    <r>
      <t xml:space="preserve">sh </t>
    </r>
    <r>
      <rPr>
        <u/>
        <sz val="10"/>
        <rFont val="Arial"/>
        <family val="2"/>
        <charset val="186"/>
      </rPr>
      <t>tegevuskuludeks</t>
    </r>
  </si>
  <si>
    <t>Tulud majandustegevusest</t>
  </si>
  <si>
    <t>Võlalt arvestatud intressitulu</t>
  </si>
  <si>
    <t>KOKKU</t>
  </si>
  <si>
    <t>€</t>
  </si>
  <si>
    <t>Toetused riigilt ja muudelt institutsioonidelt</t>
  </si>
  <si>
    <t>välisrahastus</t>
  </si>
  <si>
    <t xml:space="preserve">KULUDE EELARVE </t>
  </si>
  <si>
    <t xml:space="preserve">Katteallikad </t>
  </si>
  <si>
    <t>sh omatulud</t>
  </si>
  <si>
    <t>linnakassa</t>
  </si>
  <si>
    <t>sellest töötasu</t>
  </si>
  <si>
    <t>OMATULUD</t>
  </si>
  <si>
    <t>Kokku</t>
  </si>
  <si>
    <t>Üür ja rent</t>
  </si>
  <si>
    <t>Muu toodete ja teenuste müük</t>
  </si>
  <si>
    <t>Tulud tugiteenustest</t>
  </si>
  <si>
    <t xml:space="preserve">Tulud haridusalasest tegevusest </t>
  </si>
  <si>
    <t>Tulud kultuuri- ja kunstialasest tegevusest</t>
  </si>
  <si>
    <t>Tulud spordi- ja puhkealasest tegevusest</t>
  </si>
  <si>
    <t>Eespool nimetamata muud tulud</t>
  </si>
  <si>
    <t>Õiguste müük</t>
  </si>
  <si>
    <t>Elamu- ja kommunaaltegevuse tulud</t>
  </si>
  <si>
    <t>Tulud muudelt majandusaladelt</t>
  </si>
  <si>
    <t>Tulud sotsiaalabialasest tegevusest</t>
  </si>
  <si>
    <t>Tulud tervishoiualasest tegevusest</t>
  </si>
  <si>
    <t>Tulud transporditeenustest</t>
  </si>
  <si>
    <t>Tulu keskkonnaalasest tegevusest</t>
  </si>
  <si>
    <t>Kasum/kahjum varude müügist</t>
  </si>
  <si>
    <t>äriruumide üüritulu</t>
  </si>
  <si>
    <t>kommunaalteenused</t>
  </si>
  <si>
    <t>muud eespoolnimetamata tulud majandustegevusest</t>
  </si>
  <si>
    <t>teenused</t>
  </si>
  <si>
    <t>noortelaagri teenused</t>
  </si>
  <si>
    <t>reklaamitulu</t>
  </si>
  <si>
    <t>7. Spordi- ja Noorsooameti haldusala</t>
  </si>
  <si>
    <t>spordiasutuse tasulised teenused</t>
  </si>
  <si>
    <t>eluruumide üüritulu</t>
  </si>
  <si>
    <t>Kulud kokku</t>
  </si>
  <si>
    <t>Toode:</t>
  </si>
  <si>
    <t>Muud eelarvepositsioonid</t>
  </si>
  <si>
    <t>Spordi- ja Noorsooameti haldusala</t>
  </si>
  <si>
    <t>Tootevaldkond: sport ja vaba aeg</t>
  </si>
  <si>
    <t>Tootegrupp: sportimisvõimaluste tagamine</t>
  </si>
  <si>
    <t>Tootevaldkond: noorsootöö</t>
  </si>
  <si>
    <t>Tootegrupp: noorsootöö</t>
  </si>
  <si>
    <t>Eelarvepositsioon</t>
  </si>
  <si>
    <t>7.1. Tallinna Spordi- ja Noorsooamet</t>
  </si>
  <si>
    <t>muud tasulised teenused</t>
  </si>
  <si>
    <t>7.2. Pirita Spordikeskus</t>
  </si>
  <si>
    <t>ruumide kasutamine üritusteks</t>
  </si>
  <si>
    <t>7.3. Tallinna Spordihall</t>
  </si>
  <si>
    <t>7.4. Kadrioru Staadion</t>
  </si>
  <si>
    <t>7.5. Kristiine Sport</t>
  </si>
  <si>
    <t>7.6. Nõmme Spordikeskus</t>
  </si>
  <si>
    <t>muu müügitulu</t>
  </si>
  <si>
    <t>7.7. Tallinna Spordikool</t>
  </si>
  <si>
    <t>võistluste osalustasu</t>
  </si>
  <si>
    <t>spordilaagri teenused</t>
  </si>
  <si>
    <t xml:space="preserve">äriruumide üüritulu </t>
  </si>
  <si>
    <t>7.8. Tondiraba Spordikeskus</t>
  </si>
  <si>
    <t>tasu asutuse sõiduki kasutamise eest</t>
  </si>
  <si>
    <r>
      <t>Spordihallid ja -väljakud</t>
    </r>
    <r>
      <rPr>
        <sz val="8"/>
        <rFont val="Arial"/>
        <family val="2"/>
        <charset val="186"/>
      </rPr>
      <t xml:space="preserve"> (Tallinna Spordihall)</t>
    </r>
  </si>
  <si>
    <r>
      <t>Spordihooned ja -rajatised</t>
    </r>
    <r>
      <rPr>
        <sz val="8"/>
        <rFont val="Arial"/>
        <family val="2"/>
        <charset val="186"/>
      </rPr>
      <t xml:space="preserve"> (Pirita Spordikeskus, Tondiraba Spordikeskus, Kristiine Sport, Nõmme Spordikeskus)</t>
    </r>
  </si>
  <si>
    <r>
      <t>Ujulad</t>
    </r>
    <r>
      <rPr>
        <sz val="8"/>
        <rFont val="Arial"/>
        <family val="2"/>
        <charset val="186"/>
      </rPr>
      <t xml:space="preserve"> (Tallinna Spordihall, Kristiine Sport)</t>
    </r>
  </si>
  <si>
    <r>
      <t>Staadionid</t>
    </r>
    <r>
      <rPr>
        <sz val="8"/>
        <rFont val="Arial"/>
        <family val="2"/>
        <charset val="186"/>
      </rPr>
      <t xml:space="preserve"> (Kadrioru Staadion, Spordi- ja Noorsooamet - Snelli Staadion)</t>
    </r>
  </si>
  <si>
    <t>Tootegrupp: sporditegevuse toetamine</t>
  </si>
  <si>
    <t>Sporditegevuse toetamine (a)</t>
  </si>
  <si>
    <t>Tootegrupp: spordikoolid</t>
  </si>
  <si>
    <r>
      <t>Spordikoolid (</t>
    </r>
    <r>
      <rPr>
        <sz val="8"/>
        <rFont val="Arial"/>
        <family val="2"/>
        <charset val="186"/>
      </rPr>
      <t>Tallinna Spordikool</t>
    </r>
    <r>
      <rPr>
        <sz val="10"/>
        <rFont val="Arial"/>
        <family val="2"/>
        <charset val="186"/>
      </rPr>
      <t>)</t>
    </r>
  </si>
  <si>
    <t>Noorte info- ja nõustamiskeskus</t>
  </si>
  <si>
    <t>Spordi- ja Noorsooamet</t>
  </si>
  <si>
    <t>Eraspordibaaside toetus</t>
  </si>
  <si>
    <r>
      <t>sh</t>
    </r>
    <r>
      <rPr>
        <sz val="8"/>
        <rFont val="Arial"/>
        <family val="2"/>
        <charset val="186"/>
      </rPr>
      <t xml:space="preserve"> jäähallid</t>
    </r>
  </si>
  <si>
    <t>Spordiprojektide toetus</t>
  </si>
  <si>
    <t>Spordiklubi LiVal Sport</t>
  </si>
  <si>
    <t>Tallinna Spordiveteranid</t>
  </si>
  <si>
    <t>terviseliikumise programmüritused</t>
  </si>
  <si>
    <t>Tallinna meistrivõistlused</t>
  </si>
  <si>
    <t>Tallinna Maraton</t>
  </si>
  <si>
    <t>Tallinna noorsportlased</t>
  </si>
  <si>
    <t>talispordi toetamine</t>
  </si>
  <si>
    <t>saavutusspordi toetamine</t>
  </si>
  <si>
    <t>võitlusspordi toetamine</t>
  </si>
  <si>
    <t>Tallinna spordiaasta lõpetamine</t>
  </si>
  <si>
    <t>muud spordiprojektid</t>
  </si>
  <si>
    <t>Noorsootööprogrammid ja -projektid</t>
  </si>
  <si>
    <t>arendustegevus</t>
  </si>
  <si>
    <t>laagriprojektid</t>
  </si>
  <si>
    <t>parima noorsootöötaja preemia</t>
  </si>
  <si>
    <t>programmilised tegevused ja üritused</t>
  </si>
  <si>
    <t>toetused</t>
  </si>
  <si>
    <r>
      <rPr>
        <i/>
        <sz val="8"/>
        <rFont val="Arial"/>
        <family val="2"/>
        <charset val="186"/>
      </rPr>
      <t>sh</t>
    </r>
    <r>
      <rPr>
        <sz val="8"/>
        <rFont val="Arial"/>
        <family val="2"/>
        <charset val="186"/>
      </rPr>
      <t xml:space="preserve"> SA Õpilasmalev</t>
    </r>
  </si>
  <si>
    <t>Tallinna linna noortevolikogu</t>
  </si>
  <si>
    <t>noorsootööprojektid</t>
  </si>
  <si>
    <t>noorteühingud</t>
  </si>
  <si>
    <t>Noorsportlaste terviseuuringud</t>
  </si>
  <si>
    <t>projekt „Sport kooli“</t>
  </si>
  <si>
    <t>SPORT JA VABA AEG</t>
  </si>
  <si>
    <t>peale selle amortisatsioon</t>
  </si>
  <si>
    <t>Esialgne eelarve</t>
  </si>
  <si>
    <t>Täpsustatud eelarve</t>
  </si>
  <si>
    <t>NOORSOOTÖÖ</t>
  </si>
  <si>
    <t>töötasu</t>
  </si>
  <si>
    <t>Kulud</t>
  </si>
  <si>
    <t>Investeeringud</t>
  </si>
  <si>
    <t>sh VR ja VR KF arvelt</t>
  </si>
  <si>
    <t>OT arvelt</t>
  </si>
  <si>
    <t>LK arvelt</t>
  </si>
  <si>
    <t>PPP muudatus</t>
  </si>
  <si>
    <r>
      <t xml:space="preserve">LK arvelt maha v.a PPP </t>
    </r>
    <r>
      <rPr>
        <b/>
        <sz val="10"/>
        <color rgb="FFFF0000"/>
        <rFont val="Times New Roman"/>
        <family val="1"/>
        <charset val="186"/>
      </rPr>
      <t>(-)</t>
    </r>
  </si>
  <si>
    <r>
      <t>LK arvelt juurde v.a PPP</t>
    </r>
    <r>
      <rPr>
        <b/>
        <sz val="10"/>
        <color rgb="FFFF0000"/>
        <rFont val="Times New Roman"/>
        <family val="1"/>
        <charset val="186"/>
      </rPr>
      <t xml:space="preserve"> (+) </t>
    </r>
  </si>
  <si>
    <t>LK arvelt muudatus kokku</t>
  </si>
  <si>
    <t>OT arvelt (kogusumma)</t>
  </si>
  <si>
    <t>VR arvelt (kogusumma)</t>
  </si>
  <si>
    <t>2018 eelarve</t>
  </si>
  <si>
    <t>Jrk nr</t>
  </si>
  <si>
    <t>Valdkond</t>
  </si>
  <si>
    <t>%</t>
  </si>
  <si>
    <t>Ametiasutus</t>
  </si>
  <si>
    <t>Kulu sisu</t>
  </si>
  <si>
    <r>
      <t xml:space="preserve">Kulud lisanduvad alates 
</t>
    </r>
    <r>
      <rPr>
        <b/>
        <sz val="9"/>
        <rFont val="Calibri"/>
        <family val="2"/>
        <charset val="186"/>
        <scheme val="minor"/>
      </rPr>
      <t>(kuu või kuupäev)</t>
    </r>
  </si>
  <si>
    <t>Lisanduv/suurenev kulu kokku* 
€</t>
  </si>
  <si>
    <t>Selgitused</t>
  </si>
  <si>
    <t>Vähenev kulu* 
€</t>
  </si>
  <si>
    <t>x</t>
  </si>
  <si>
    <t>Kadrioru staadion</t>
  </si>
  <si>
    <t>TOETUSED KOKKU</t>
  </si>
  <si>
    <r>
      <t xml:space="preserve">sh </t>
    </r>
    <r>
      <rPr>
        <sz val="8"/>
        <rFont val="Arial"/>
        <family val="2"/>
        <charset val="186"/>
      </rPr>
      <t>rahvusvahelised spordiüritused</t>
    </r>
  </si>
  <si>
    <t>Ironman Tallinn</t>
  </si>
  <si>
    <t>MTÜ Eesti Võitlusspordi Ühendus (Eesti lahtised võitlusspordi mängud)</t>
  </si>
  <si>
    <t>alaliitude toetamine</t>
  </si>
  <si>
    <r>
      <rPr>
        <i/>
        <sz val="8"/>
        <rFont val="Arial"/>
        <family val="2"/>
        <charset val="186"/>
      </rPr>
      <t>sh</t>
    </r>
    <r>
      <rPr>
        <sz val="8"/>
        <rFont val="Arial"/>
        <family val="2"/>
        <charset val="186"/>
      </rPr>
      <t xml:space="preserve"> Eesti Korvpalliliit</t>
    </r>
  </si>
  <si>
    <t>Eesti Võrkpalli Liit</t>
  </si>
  <si>
    <t>Eesti Invaspordi Liit</t>
  </si>
  <si>
    <t>Tallinna Spordiliit</t>
  </si>
  <si>
    <t>Tallinna Spordiselts Kalev</t>
  </si>
  <si>
    <t>Tallinna esindusmeeskonnad</t>
  </si>
  <si>
    <t>Mittetulundusühing SPIN</t>
  </si>
  <si>
    <t>2018 tegelik</t>
  </si>
  <si>
    <t>Jrk. nr</t>
  </si>
  <si>
    <t>Üürilepingu sõlminud asutus</t>
  </si>
  <si>
    <t>Üüritulu saav asutus</t>
  </si>
  <si>
    <t>Äriruumi aadress</t>
  </si>
  <si>
    <t>Üürniku nimi</t>
  </si>
  <si>
    <t>Üürimäära muutmise kuupäev</t>
  </si>
  <si>
    <t xml:space="preserve">Üüri muutumise alus
(nt THI)
</t>
  </si>
  <si>
    <t>Investeerimiskohustus</t>
  </si>
  <si>
    <t>alguse kuupäev</t>
  </si>
  <si>
    <t>lõpu kuupäev</t>
  </si>
  <si>
    <t>summa €</t>
  </si>
  <si>
    <t>lõpptähtaeg (kuupäev)</t>
  </si>
  <si>
    <t>sellest</t>
  </si>
  <si>
    <t>1.</t>
  </si>
  <si>
    <t>2.</t>
  </si>
  <si>
    <t>3.</t>
  </si>
  <si>
    <t>4.</t>
  </si>
  <si>
    <t>5.</t>
  </si>
  <si>
    <t>6.</t>
  </si>
  <si>
    <t>7.</t>
  </si>
  <si>
    <t>8.</t>
  </si>
  <si>
    <t>10.</t>
  </si>
  <si>
    <t>11.</t>
  </si>
  <si>
    <t>12.</t>
  </si>
  <si>
    <t>14.</t>
  </si>
  <si>
    <t>15.</t>
  </si>
  <si>
    <t>16.</t>
  </si>
  <si>
    <t>9.</t>
  </si>
  <si>
    <t>13.</t>
  </si>
  <si>
    <t>tulu parkimisest asutuse territooriumil</t>
  </si>
  <si>
    <t>Sport</t>
  </si>
  <si>
    <t>staadionid</t>
  </si>
  <si>
    <t>Tallinna Spordi- ja Noorsooameti kinnistute, hoonete, ruumide maj. kulud üürikulud</t>
  </si>
  <si>
    <t>sport</t>
  </si>
  <si>
    <t>kergejõustikuhallid ja -väljakud</t>
  </si>
  <si>
    <t>Nõmme Tennisekeskuse tööjõukulud</t>
  </si>
  <si>
    <t xml:space="preserve">Seoses Tallinna Linnavara ameti poolt väljakuulutatud Nõmme Tennisekeskuse hoonestusõiguse avaliku hankega, viiakse antud filiaal Tallinna Spordihalli haldusalast välja. </t>
  </si>
  <si>
    <t>Tallinna Spordi- ja Noorsooameti tööjõukulud</t>
  </si>
  <si>
    <t>Noorte sotsiaalse tõrjutuse ennetamise teenused</t>
  </si>
  <si>
    <t>2019 esialgne eelarve</t>
  </si>
  <si>
    <t>2018 täitmine</t>
  </si>
  <si>
    <t>noorte sotsiaalse tõrjutuse ennetamise teenused</t>
  </si>
  <si>
    <t>tugimeetmed NEET (youth neither in employment nor in education or training) noortele</t>
  </si>
  <si>
    <t>2019 täpsustatud eelarve</t>
  </si>
  <si>
    <t>VORM 1</t>
  </si>
  <si>
    <t>€ ilma komakohata</t>
  </si>
  <si>
    <t>Ameti või linnaosa valitsuse haldusala nimi:</t>
  </si>
  <si>
    <t>Põhitaotlus</t>
  </si>
  <si>
    <t>Lisataotlus</t>
  </si>
  <si>
    <t>Haldusala kokku</t>
  </si>
  <si>
    <t>Linnakassa tulud kokku</t>
  </si>
  <si>
    <t>Omatulud kokku</t>
  </si>
  <si>
    <t>Toetused kokku</t>
  </si>
  <si>
    <t xml:space="preserve"> sh toetused riigilt tegevuskuludeks</t>
  </si>
  <si>
    <t>toetused riigilt investeeringuteks</t>
  </si>
  <si>
    <t>toetused riigilt finantseerimistehinguteks</t>
  </si>
  <si>
    <t>toetus välisprojektide kaasfinantseerimiseks tegevuskuludeks</t>
  </si>
  <si>
    <t>toetus välisprojektide kaasfinantseerimiseks investeeringuteks</t>
  </si>
  <si>
    <t>välisrahastus tegevuskuludeks</t>
  </si>
  <si>
    <t>välisrahastus investeeringuteks</t>
  </si>
  <si>
    <t xml:space="preserve"> sellest töötasu</t>
  </si>
  <si>
    <t>era- ja avaliku sektori koostööprojektidest tulenevad maksed</t>
  </si>
  <si>
    <t>Finantseerimistehingud kokku</t>
  </si>
  <si>
    <t>sellest era- ja avaliku sektori koostööprojektidest tulenevad maksed</t>
  </si>
  <si>
    <t>Amortisatsioon kokku</t>
  </si>
  <si>
    <t>Projekti kooskõlastused</t>
  </si>
  <si>
    <t>Linnavalitsuse liige:</t>
  </si>
  <si>
    <t>Ametiasutuse juht:</t>
  </si>
  <si>
    <t>Koostaja ees- ja perekonnanimi ning telefoninumber:</t>
  </si>
  <si>
    <t>Ametiasutuse haldusala 2020. aasta eelarve projekti koond asutuste lõikes</t>
  </si>
  <si>
    <t xml:space="preserve">Lühiselgitused </t>
  </si>
  <si>
    <t>2020 projekt</t>
  </si>
  <si>
    <t>2020/2019 muutus</t>
  </si>
  <si>
    <t>VORM 3</t>
  </si>
  <si>
    <r>
      <t>€ ilma komakohata,</t>
    </r>
    <r>
      <rPr>
        <sz val="10"/>
        <color rgb="FFFF0000"/>
        <rFont val="Arial"/>
        <family val="2"/>
        <charset val="186"/>
      </rPr>
      <t xml:space="preserve"> võimalusel ümardatuna kümnelisteni</t>
    </r>
  </si>
  <si>
    <t>2019 esilagne eelarve</t>
  </si>
  <si>
    <t xml:space="preserve">2020
projekti 
ettepanek </t>
  </si>
  <si>
    <t>ÄRIRUUMIDE ÜÜRITULU</t>
  </si>
  <si>
    <t>VORM 3a</t>
  </si>
  <si>
    <t>Ametiasutuse haldusala:</t>
  </si>
  <si>
    <r>
      <t>Üüritav pind m</t>
    </r>
    <r>
      <rPr>
        <vertAlign val="superscript"/>
        <sz val="11"/>
        <color indexed="8"/>
        <rFont val="Calibri"/>
        <family val="2"/>
        <charset val="186"/>
      </rPr>
      <t>2</t>
    </r>
  </si>
  <si>
    <r>
      <t>Lepingu periood</t>
    </r>
    <r>
      <rPr>
        <vertAlign val="superscript"/>
        <sz val="11"/>
        <color indexed="8"/>
        <rFont val="Calibri"/>
        <family val="2"/>
        <charset val="186"/>
      </rPr>
      <t>1</t>
    </r>
  </si>
  <si>
    <r>
      <t>Üüri summa €</t>
    </r>
    <r>
      <rPr>
        <vertAlign val="superscript"/>
        <sz val="11"/>
        <color indexed="8"/>
        <rFont val="Calibri"/>
        <family val="2"/>
        <charset val="186"/>
      </rPr>
      <t xml:space="preserve">
(käibemaksuta)</t>
    </r>
  </si>
  <si>
    <t>Kui on tähtajatu üürileping, siis lõpukuupäeva mitte märkida.</t>
  </si>
  <si>
    <t>Vormil tuleb kajastada ka tühjad äriruumid.</t>
  </si>
  <si>
    <t>Kehtiv üürimäär seisuga 01.09.2019</t>
  </si>
  <si>
    <r>
      <t xml:space="preserve">2020 </t>
    </r>
    <r>
      <rPr>
        <vertAlign val="superscript"/>
        <sz val="11"/>
        <color indexed="8"/>
        <rFont val="Calibri"/>
        <family val="2"/>
        <charset val="186"/>
      </rPr>
      <t>2</t>
    </r>
  </si>
  <si>
    <t>2020. aasta koondsumma peab vastama asutuse 2020. aasta eelarve  projektis esitatud äriruumide üüritulule.</t>
  </si>
  <si>
    <t>VORM 4</t>
  </si>
  <si>
    <t>2020 projekti ettepanek</t>
  </si>
  <si>
    <t>Muutus</t>
  </si>
  <si>
    <t>Jrk.</t>
  </si>
  <si>
    <t>Ametiasutuse haldusala</t>
  </si>
  <si>
    <t>nr.</t>
  </si>
  <si>
    <t>omatulude 
arvelt</t>
  </si>
  <si>
    <t>linnakassa arvelt</t>
  </si>
  <si>
    <t>toetuste arvelt</t>
  </si>
  <si>
    <t>2020. aasta tegevuskulude piirsummad ametiasutuste haldusalade lõikes</t>
  </si>
  <si>
    <t>2020 piirsumma</t>
  </si>
  <si>
    <t>Haldusalade-vahelised ümberpaigutused</t>
  </si>
  <si>
    <t>Lisaeelarve eelnõu</t>
  </si>
  <si>
    <t>VORM 5a</t>
  </si>
  <si>
    <t>2020. aastal lisanduvad kulud</t>
  </si>
  <si>
    <t>VORM 5b</t>
  </si>
  <si>
    <t>2020. aastal vähenevad kulud</t>
  </si>
  <si>
    <t>Välisrahastusega projektid ja -programmid</t>
  </si>
  <si>
    <t>VORM 7</t>
  </si>
  <si>
    <t>Ametiasutus:</t>
  </si>
  <si>
    <t>Hallatava asutuse nimi:</t>
  </si>
  <si>
    <t>Jrk
nr</t>
  </si>
  <si>
    <t>Projekti 
nimetus</t>
  </si>
  <si>
    <t>Projekti
 eesmärk</t>
  </si>
  <si>
    <t>Projekti 
algus</t>
  </si>
  <si>
    <t>Projekti 
lõpp</t>
  </si>
  <si>
    <t xml:space="preserve">Välisabi puhul
abi vahendaja 
või andja </t>
  </si>
  <si>
    <t xml:space="preserve">Välisabi 
saaja
</t>
  </si>
  <si>
    <t>Projekti 
kogu-maksumus
(tuh kr)</t>
  </si>
  <si>
    <t>Finantseerimine*</t>
  </si>
  <si>
    <t>Toote/ eelarvepositsiooni nimetus</t>
  </si>
  <si>
    <t>(kuupäev, kuu, aasta)</t>
  </si>
  <si>
    <t>(linna asutus)</t>
  </si>
  <si>
    <t xml:space="preserve">finantseerimis-
allikas** </t>
  </si>
  <si>
    <t>summa</t>
  </si>
  <si>
    <t>Tegevuskulud</t>
  </si>
  <si>
    <t xml:space="preserve">1. </t>
  </si>
  <si>
    <t>1) linna vahendid</t>
  </si>
  <si>
    <r>
      <t xml:space="preserve">2) riigieelarve </t>
    </r>
    <r>
      <rPr>
        <sz val="8"/>
        <rFont val="Arial"/>
        <family val="2"/>
      </rPr>
      <t>(riigipoolne kaasfinantseerimine)</t>
    </r>
  </si>
  <si>
    <r>
      <t xml:space="preserve">3) välisrahastus </t>
    </r>
    <r>
      <rPr>
        <sz val="8"/>
        <rFont val="Arial"/>
        <family val="2"/>
      </rPr>
      <t>(sh riigieelarve kaudu välisrahastuse vahendamine)</t>
    </r>
  </si>
  <si>
    <t>4) muu (iga allikas eraldi)</t>
  </si>
  <si>
    <t>Vormi täitnud isiku ees- ja perekonnanimi ning telefoninumber:</t>
  </si>
  <si>
    <t xml:space="preserve"> kuni 31.12.18</t>
  </si>
  <si>
    <t>2018.a. 2019. a-se üle-kantud</t>
  </si>
  <si>
    <t xml:space="preserve"> 2019 täps.
eelarve</t>
  </si>
  <si>
    <t>2023 ja järgmised aastad kokku</t>
  </si>
  <si>
    <t>VORM 5</t>
  </si>
  <si>
    <t>projekti
ettepanek</t>
  </si>
  <si>
    <t>projekt</t>
  </si>
  <si>
    <t>Lühiselgitused lisataotluse kohta</t>
  </si>
  <si>
    <t>THI kasv, Snelli staadion.</t>
  </si>
  <si>
    <t>Seoses ameti personalitöö ümberkorraldamisega 2019 aasta maist, hakkab ameti personalitööga seotuid tõid pakkuma linna personaliteenistus, kelle koosseisu uus töötaja võetakse. Seoses sellega vähenevad ameti 2020 aasta personalikulud koos maksudega kokku 26 292 eurot (sh palgakuludeks, preemiateks- ja lisatasudeks arvestatud tasude ja kõigi kaasnevate riiklike maksudega ning koolitus).</t>
  </si>
  <si>
    <t>NEET noorte tugiteenused</t>
  </si>
  <si>
    <t>BC Kalev / Cramo</t>
  </si>
  <si>
    <t>Käsipalliklubi HC Tallinn</t>
  </si>
  <si>
    <t>EAA (Euroopa Kergejõustikuliit) aastakonverents ja gala</t>
  </si>
  <si>
    <t>Eesti-Läti Korvpalliliiga Final Four Tallinn</t>
  </si>
  <si>
    <t xml:space="preserve">Velotuur Tour of Estonia </t>
  </si>
  <si>
    <t>World Select Invite (U14 jäähokiturniir)</t>
  </si>
  <si>
    <t xml:space="preserve">MTÜ Tallinn Open-Kr. Palusalu Noorte Maadlusvõistlus </t>
  </si>
  <si>
    <t>Ott Tänaku Rallipäev</t>
  </si>
  <si>
    <t>Number One Fight Show (taipoksi võistlus)</t>
  </si>
  <si>
    <t>Dual Fight Series (kickpoksi võistlus)</t>
  </si>
  <si>
    <r>
      <t>*</t>
    </r>
    <r>
      <rPr>
        <b/>
        <u/>
        <sz val="11"/>
        <color rgb="FFFF0000"/>
        <rFont val="Calibri"/>
        <family val="2"/>
        <charset val="186"/>
        <scheme val="minor"/>
      </rPr>
      <t xml:space="preserve"> 2019. aasta esialgse eelarvega võrreldes</t>
    </r>
    <r>
      <rPr>
        <b/>
        <sz val="11"/>
        <color rgb="FFFF0000"/>
        <rFont val="Calibri"/>
        <family val="2"/>
        <charset val="186"/>
        <scheme val="minor"/>
      </rPr>
      <t>, sh kulud linnakassa arvelt.</t>
    </r>
  </si>
  <si>
    <r>
      <t>*</t>
    </r>
    <r>
      <rPr>
        <b/>
        <u/>
        <sz val="11"/>
        <color rgb="FFFF0000"/>
        <rFont val="Calibri"/>
        <family val="2"/>
        <charset val="186"/>
        <scheme val="minor"/>
      </rPr>
      <t xml:space="preserve"> 2019. aasta kinnitatud eelarvega võrreldes</t>
    </r>
    <r>
      <rPr>
        <b/>
        <sz val="11"/>
        <color rgb="FFFF0000"/>
        <rFont val="Calibri"/>
        <family val="2"/>
        <charset val="186"/>
        <scheme val="minor"/>
      </rPr>
      <t>, sh kulud linnakassa arvelt.</t>
    </r>
  </si>
  <si>
    <t>Palga korrektsiooni reservi I jaotus</t>
  </si>
  <si>
    <t>Palgavahendite kasv</t>
  </si>
  <si>
    <t>Palgavahendite kasv (sh koolitus) al. 01.06.2019. Lisavahendid aasta arvestuses.</t>
  </si>
  <si>
    <t>Palga korrektsiooni reservi II jaotus</t>
  </si>
  <si>
    <t>2019 lisaeelarve</t>
  </si>
  <si>
    <t>Spordihallid ja -väljakud</t>
  </si>
  <si>
    <t>Spordihooned ja -rajatised</t>
  </si>
  <si>
    <t>Ujulad</t>
  </si>
  <si>
    <t>Staadionid</t>
  </si>
  <si>
    <t>Spordikoolid</t>
  </si>
  <si>
    <t>Palgavahendite kasv  al. 01.06.2019. Lisavahendid aasta arvestuses.</t>
  </si>
  <si>
    <t>Seoses ameti õigusalase töö ümberkorraldamisega 2019. aasta juunist.</t>
  </si>
  <si>
    <t>2019 LEA</t>
  </si>
  <si>
    <t>Tallinna Spordi- ja Noorsooamet</t>
  </si>
  <si>
    <t>Pirita Spordikeskus</t>
  </si>
  <si>
    <t>Tallinna Spordihall</t>
  </si>
  <si>
    <t>Kadrioru Staadion</t>
  </si>
  <si>
    <t xml:space="preserve">Kristiine Sport
 </t>
  </si>
  <si>
    <t xml:space="preserve">Nõmme Spordikeskus
</t>
  </si>
  <si>
    <t>Tallinna Spordikool</t>
  </si>
  <si>
    <t>Tondiraba Spordikeskus</t>
  </si>
  <si>
    <t>Investeeringud kokku</t>
  </si>
  <si>
    <t>OMATULUD TOODETE LÕIKES</t>
  </si>
  <si>
    <t>Spordihallid ja -väljakud, sh</t>
  </si>
  <si>
    <t>Spordihooned ja -rajatised, sh</t>
  </si>
  <si>
    <t>Kristiine Sport</t>
  </si>
  <si>
    <t>Nõmme Spordikeskus</t>
  </si>
  <si>
    <t>Ujulad, sh</t>
  </si>
  <si>
    <t>Staadionid, sh</t>
  </si>
  <si>
    <t>Spordi-ja Noorsooamet (Snelli staadion)</t>
  </si>
  <si>
    <t>Nõmme Spordikeskus (Hiiu staadion)</t>
  </si>
  <si>
    <t>Spordi-ja Noorsooamet</t>
  </si>
  <si>
    <t>Noorsootööprogrammid ja -projektid /laagriprojektid</t>
  </si>
  <si>
    <t>Asutused kokku, sh:</t>
  </si>
  <si>
    <t>KONTROLL</t>
  </si>
  <si>
    <t>sh Kalevi staadion</t>
  </si>
  <si>
    <t>sh investeeringuteks</t>
  </si>
  <si>
    <t>Lasnamäe Kergejõustukuhall</t>
  </si>
  <si>
    <t>Nõmme Tennisekeskus</t>
  </si>
  <si>
    <t>Kalevi Spordihall</t>
  </si>
  <si>
    <t>Pirita velodroom</t>
  </si>
  <si>
    <t>Pirita terviserada</t>
  </si>
  <si>
    <t>Kristiine spordimaja</t>
  </si>
  <si>
    <t>Paul Kerese malemaja</t>
  </si>
  <si>
    <t>Lasnamäe sportmängude maja</t>
  </si>
  <si>
    <t>Kopli spordihoone</t>
  </si>
  <si>
    <t>Põhja spordihoone</t>
  </si>
  <si>
    <t>Lasnamäe sulgpallihall</t>
  </si>
  <si>
    <t>Kristiine Spordihall</t>
  </si>
  <si>
    <t>Kadaka Spordihall</t>
  </si>
  <si>
    <t>Harku Sõudebaas</t>
  </si>
  <si>
    <t>Õismäe Sportmängude Hall</t>
  </si>
  <si>
    <t>Sõle Jalgpalliväljak</t>
  </si>
  <si>
    <t>Sõle Spordikeskus</t>
  </si>
  <si>
    <t>Nõmme spordikeskus ja terviserajad</t>
  </si>
  <si>
    <t>Vana-Mustamäe suusahüppetorn</t>
  </si>
  <si>
    <t>Inglise Kolledži pallimängude saal</t>
  </si>
  <si>
    <t>Inglise Kolledži ujula</t>
  </si>
  <si>
    <t>Nõmme ujula</t>
  </si>
  <si>
    <t>Õismäe ujula</t>
  </si>
  <si>
    <t>Sõle ujula</t>
  </si>
  <si>
    <t>Spordi ja Noorsooamet (Snelli staadion)</t>
  </si>
  <si>
    <t>Võidujooksu jalgpalliväljak</t>
  </si>
  <si>
    <t>Wismari jalgpalliväljak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</si>
</sst>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quot;kr&quot;_-;\-* #,##0.00\ &quot;kr&quot;_-;_-* &quot;-&quot;??\ &quot;kr&quot;_-;_-@_-"/>
    <numFmt numFmtId="165" formatCode="_-* #,##0.00\ _k_r_-;\-* #,##0.00\ _k_r_-;_-* &quot;-&quot;??\ _k_r_-;_-@_-"/>
    <numFmt numFmtId="166" formatCode="#,##0.0"/>
    <numFmt numFmtId="167" formatCode="_-* #,##0.00\ _k_r_-;\-* #,##0.00\ _k_r_-;_-* \-??\ _k_r_-;_-@_-"/>
    <numFmt numFmtId="171" formatCode="#,##0.0000"/>
  </numFmts>
  <fonts count="127"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color indexed="8"/>
      <name val="Arial"/>
      <family val="2"/>
      <charset val="186"/>
    </font>
    <font>
      <sz val="10"/>
      <color indexed="9"/>
      <name val="Arial"/>
      <family val="2"/>
      <charset val="186"/>
    </font>
    <font>
      <sz val="10"/>
      <color indexed="20"/>
      <name val="Arial"/>
      <family val="2"/>
      <charset val="186"/>
    </font>
    <font>
      <b/>
      <sz val="10"/>
      <color indexed="52"/>
      <name val="Arial"/>
      <family val="2"/>
      <charset val="186"/>
    </font>
    <font>
      <b/>
      <sz val="10"/>
      <color indexed="9"/>
      <name val="Arial"/>
      <family val="2"/>
      <charset val="186"/>
    </font>
    <font>
      <i/>
      <sz val="10"/>
      <color indexed="23"/>
      <name val="Arial"/>
      <family val="2"/>
      <charset val="186"/>
    </font>
    <font>
      <b/>
      <sz val="15"/>
      <color indexed="56"/>
      <name val="Arial"/>
      <family val="2"/>
      <charset val="186"/>
    </font>
    <font>
      <b/>
      <sz val="13"/>
      <color indexed="56"/>
      <name val="Arial"/>
      <family val="2"/>
      <charset val="186"/>
    </font>
    <font>
      <b/>
      <sz val="11"/>
      <color indexed="56"/>
      <name val="Arial"/>
      <family val="2"/>
      <charset val="186"/>
    </font>
    <font>
      <u/>
      <sz val="10"/>
      <color indexed="12"/>
      <name val="Arial"/>
      <family val="2"/>
      <charset val="186"/>
    </font>
    <font>
      <sz val="10"/>
      <color indexed="62"/>
      <name val="Arial"/>
      <family val="2"/>
      <charset val="186"/>
    </font>
    <font>
      <sz val="10"/>
      <color indexed="52"/>
      <name val="Arial"/>
      <family val="2"/>
      <charset val="186"/>
    </font>
    <font>
      <sz val="10"/>
      <color indexed="60"/>
      <name val="Arial"/>
      <family val="2"/>
      <charset val="186"/>
    </font>
    <font>
      <sz val="10"/>
      <name val="Arial"/>
      <family val="2"/>
      <charset val="186"/>
    </font>
    <font>
      <b/>
      <sz val="10"/>
      <color indexed="63"/>
      <name val="Arial"/>
      <family val="2"/>
      <charset val="186"/>
    </font>
    <font>
      <b/>
      <sz val="18"/>
      <color indexed="56"/>
      <name val="Cambria"/>
      <family val="2"/>
      <charset val="186"/>
    </font>
    <font>
      <b/>
      <sz val="10"/>
      <color indexed="8"/>
      <name val="Arial"/>
      <family val="2"/>
      <charset val="186"/>
    </font>
    <font>
      <sz val="10"/>
      <color indexed="10"/>
      <name val="Arial"/>
      <family val="2"/>
      <charset val="186"/>
    </font>
    <font>
      <sz val="8"/>
      <name val="Arial"/>
      <family val="2"/>
      <charset val="186"/>
    </font>
    <font>
      <b/>
      <sz val="11"/>
      <name val="Arial"/>
      <family val="2"/>
    </font>
    <font>
      <b/>
      <sz val="10"/>
      <name val="Arial"/>
      <family val="2"/>
      <charset val="186"/>
    </font>
    <font>
      <i/>
      <sz val="10"/>
      <name val="Arial"/>
      <family val="2"/>
      <charset val="186"/>
    </font>
    <font>
      <sz val="8"/>
      <name val="Arial"/>
      <family val="2"/>
      <charset val="186"/>
    </font>
    <font>
      <sz val="10"/>
      <name val="Courier"/>
      <family val="1"/>
      <charset val="186"/>
    </font>
    <font>
      <b/>
      <sz val="11"/>
      <name val="Arial"/>
      <family val="2"/>
      <charset val="186"/>
    </font>
    <font>
      <b/>
      <i/>
      <sz val="10"/>
      <name val="Arial"/>
      <family val="2"/>
      <charset val="186"/>
    </font>
    <font>
      <b/>
      <u/>
      <sz val="10"/>
      <name val="Arial"/>
      <family val="2"/>
      <charset val="186"/>
    </font>
    <font>
      <b/>
      <sz val="12"/>
      <name val="Arial"/>
      <family val="2"/>
      <charset val="186"/>
    </font>
    <font>
      <u/>
      <sz val="10"/>
      <name val="Arial"/>
      <family val="2"/>
      <charset val="186"/>
    </font>
    <font>
      <i/>
      <sz val="8"/>
      <name val="Arial"/>
      <family val="2"/>
      <charset val="186"/>
    </font>
    <font>
      <b/>
      <sz val="10"/>
      <name val="Arial"/>
      <family val="2"/>
    </font>
    <font>
      <sz val="10"/>
      <name val="Arial"/>
      <family val="2"/>
    </font>
    <font>
      <i/>
      <sz val="10"/>
      <name val="Arial"/>
      <family val="2"/>
    </font>
    <font>
      <sz val="10"/>
      <name val="Courier"/>
      <family val="3"/>
    </font>
    <font>
      <sz val="12"/>
      <name val="Arial"/>
      <family val="2"/>
      <charset val="186"/>
    </font>
    <font>
      <i/>
      <sz val="9"/>
      <name val="Arial"/>
      <family val="2"/>
      <charset val="186"/>
    </font>
    <font>
      <sz val="8"/>
      <name val="Arial"/>
      <family val="2"/>
    </font>
    <font>
      <sz val="9"/>
      <name val="Arial"/>
      <family val="2"/>
      <charset val="186"/>
    </font>
    <font>
      <b/>
      <i/>
      <sz val="11"/>
      <name val="Arial"/>
      <family val="2"/>
      <charset val="186"/>
    </font>
    <font>
      <sz val="10"/>
      <color rgb="FFFF0000"/>
      <name val="Arial"/>
      <family val="2"/>
      <charset val="186"/>
    </font>
    <font>
      <sz val="11"/>
      <color indexed="17"/>
      <name val="Calibri"/>
      <family val="2"/>
      <charset val="186"/>
    </font>
    <font>
      <sz val="11"/>
      <color indexed="9"/>
      <name val="Calibri"/>
      <family val="2"/>
      <charset val="186"/>
    </font>
    <font>
      <sz val="11"/>
      <color theme="1"/>
      <name val="Calibri"/>
      <family val="2"/>
      <charset val="186"/>
      <scheme val="minor"/>
    </font>
    <font>
      <sz val="11"/>
      <color indexed="8"/>
      <name val="Calibri"/>
      <family val="2"/>
      <charset val="186"/>
    </font>
    <font>
      <b/>
      <sz val="11"/>
      <color indexed="8"/>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sz val="11"/>
      <color indexed="10"/>
      <name val="Calibri"/>
      <family val="2"/>
      <charset val="186"/>
    </font>
    <font>
      <sz val="10"/>
      <name val="Mangal"/>
      <family val="2"/>
    </font>
    <font>
      <u/>
      <sz val="8.5"/>
      <color indexed="12"/>
      <name val="Arial"/>
      <family val="2"/>
      <charset val="186"/>
    </font>
    <font>
      <sz val="10"/>
      <color theme="1"/>
      <name val="Arial"/>
      <family val="2"/>
      <charset val="186"/>
    </font>
    <font>
      <sz val="10"/>
      <color rgb="FF0070C0"/>
      <name val="Arial"/>
      <family val="2"/>
      <charset val="186"/>
    </font>
    <font>
      <b/>
      <sz val="10"/>
      <color rgb="FF0070C0"/>
      <name val="Arial"/>
      <family val="2"/>
      <charset val="186"/>
    </font>
    <font>
      <i/>
      <sz val="9"/>
      <color rgb="FF0070C0"/>
      <name val="Arial"/>
      <family val="2"/>
      <charset val="186"/>
    </font>
    <font>
      <i/>
      <sz val="8"/>
      <color rgb="FF0070C0"/>
      <name val="Arial"/>
      <family val="2"/>
      <charset val="186"/>
    </font>
    <font>
      <b/>
      <sz val="10"/>
      <color theme="1"/>
      <name val="Arial"/>
      <family val="2"/>
      <charset val="186"/>
    </font>
    <font>
      <sz val="10"/>
      <name val="Arial"/>
      <family val="2"/>
      <charset val="186"/>
    </font>
    <font>
      <i/>
      <sz val="10"/>
      <color rgb="FF0070C0"/>
      <name val="Arial"/>
      <family val="2"/>
      <charset val="186"/>
    </font>
    <font>
      <b/>
      <sz val="8"/>
      <name val="Arial"/>
      <family val="2"/>
      <charset val="186"/>
    </font>
    <font>
      <b/>
      <sz val="10"/>
      <name val="Times New Roman"/>
      <family val="1"/>
      <charset val="186"/>
    </font>
    <font>
      <b/>
      <sz val="10"/>
      <color rgb="FFFF0000"/>
      <name val="Times New Roman"/>
      <family val="1"/>
      <charset val="186"/>
    </font>
    <font>
      <b/>
      <sz val="9"/>
      <color indexed="81"/>
      <name val="Tahoma"/>
      <family val="2"/>
      <charset val="186"/>
    </font>
    <font>
      <sz val="9"/>
      <color indexed="81"/>
      <name val="Tahoma"/>
      <family val="2"/>
      <charset val="186"/>
    </font>
    <font>
      <b/>
      <i/>
      <sz val="10"/>
      <name val="Times New Roman"/>
      <family val="1"/>
      <charset val="186"/>
    </font>
    <font>
      <b/>
      <sz val="11"/>
      <color theme="1"/>
      <name val="Calibri"/>
      <family val="2"/>
      <charset val="186"/>
      <scheme val="minor"/>
    </font>
    <font>
      <sz val="11"/>
      <color rgb="FFFF0000"/>
      <name val="Calibri"/>
      <family val="2"/>
      <charset val="186"/>
      <scheme val="minor"/>
    </font>
    <font>
      <b/>
      <sz val="11"/>
      <name val="Calibri"/>
      <family val="2"/>
      <charset val="186"/>
      <scheme val="minor"/>
    </font>
    <font>
      <sz val="11"/>
      <name val="Calibri"/>
      <family val="2"/>
      <charset val="186"/>
      <scheme val="minor"/>
    </font>
    <font>
      <sz val="10"/>
      <name val="Times New Roman"/>
      <family val="1"/>
      <charset val="186"/>
    </font>
    <font>
      <sz val="8"/>
      <color rgb="FF0070C0"/>
      <name val="Arial"/>
      <family val="2"/>
      <charset val="186"/>
    </font>
    <font>
      <u/>
      <sz val="11"/>
      <name val="Calibri"/>
      <family val="2"/>
      <charset val="186"/>
      <scheme val="minor"/>
    </font>
    <font>
      <b/>
      <u/>
      <sz val="12"/>
      <name val="Calibri"/>
      <family val="2"/>
      <charset val="186"/>
      <scheme val="minor"/>
    </font>
    <font>
      <b/>
      <sz val="11"/>
      <color rgb="FFFF0000"/>
      <name val="Calibri"/>
      <family val="2"/>
      <charset val="186"/>
      <scheme val="minor"/>
    </font>
    <font>
      <b/>
      <sz val="9"/>
      <name val="Calibri"/>
      <family val="2"/>
      <charset val="186"/>
      <scheme val="minor"/>
    </font>
    <font>
      <b/>
      <i/>
      <sz val="11"/>
      <name val="Calibri"/>
      <family val="2"/>
      <charset val="186"/>
      <scheme val="minor"/>
    </font>
    <font>
      <sz val="11"/>
      <name val="Calibri"/>
      <family val="2"/>
      <charset val="186"/>
    </font>
    <font>
      <b/>
      <sz val="9"/>
      <name val="Arial"/>
      <family val="2"/>
    </font>
    <font>
      <sz val="11"/>
      <name val="Times New Roman"/>
      <family val="1"/>
      <charset val="186"/>
    </font>
    <font>
      <b/>
      <sz val="10"/>
      <name val="Calibri"/>
      <family val="2"/>
      <charset val="186"/>
      <scheme val="minor"/>
    </font>
    <font>
      <sz val="10"/>
      <name val="Calibri"/>
      <family val="2"/>
      <charset val="186"/>
      <scheme val="minor"/>
    </font>
    <font>
      <sz val="9"/>
      <name val="Calibri"/>
      <family val="2"/>
      <charset val="186"/>
      <scheme val="minor"/>
    </font>
    <font>
      <sz val="8"/>
      <name val="Calibri"/>
      <family val="2"/>
      <charset val="186"/>
      <scheme val="minor"/>
    </font>
    <font>
      <sz val="11"/>
      <name val="Arial"/>
      <family val="2"/>
      <charset val="186"/>
    </font>
    <font>
      <b/>
      <i/>
      <sz val="9"/>
      <name val="Arial"/>
      <family val="2"/>
      <charset val="186"/>
    </font>
    <font>
      <sz val="10"/>
      <color theme="1"/>
      <name val="Calibri"/>
      <family val="2"/>
      <charset val="186"/>
      <scheme val="minor"/>
    </font>
    <font>
      <vertAlign val="superscript"/>
      <sz val="11"/>
      <color theme="1"/>
      <name val="Calibri"/>
      <family val="2"/>
      <charset val="186"/>
      <scheme val="minor"/>
    </font>
    <font>
      <sz val="9"/>
      <color rgb="FF0070C0"/>
      <name val="Arial"/>
      <family val="2"/>
      <charset val="186"/>
    </font>
    <font>
      <b/>
      <sz val="11"/>
      <name val="Calibri"/>
      <family val="2"/>
      <charset val="186"/>
    </font>
    <font>
      <sz val="12"/>
      <name val="Times New Roman"/>
      <family val="1"/>
      <charset val="186"/>
    </font>
    <font>
      <b/>
      <sz val="11"/>
      <color theme="6" tint="0.79998168889431442"/>
      <name val="Calibri"/>
      <family val="2"/>
      <charset val="186"/>
      <scheme val="minor"/>
    </font>
    <font>
      <b/>
      <u/>
      <sz val="11"/>
      <color rgb="FFFF0000"/>
      <name val="Calibri"/>
      <family val="2"/>
      <charset val="186"/>
      <scheme val="minor"/>
    </font>
    <font>
      <sz val="10"/>
      <color indexed="17"/>
      <name val="Arial"/>
      <family val="2"/>
      <charset val="186"/>
    </font>
    <font>
      <b/>
      <sz val="10"/>
      <color rgb="FF0070C0"/>
      <name val="Times New Roman"/>
      <family val="1"/>
      <charset val="186"/>
    </font>
    <font>
      <vertAlign val="superscript"/>
      <sz val="11"/>
      <color indexed="8"/>
      <name val="Calibri"/>
      <family val="2"/>
      <charset val="186"/>
    </font>
    <font>
      <b/>
      <sz val="10"/>
      <color theme="1"/>
      <name val="Calibri"/>
      <family val="2"/>
      <charset val="186"/>
      <scheme val="minor"/>
    </font>
    <font>
      <b/>
      <sz val="12"/>
      <name val="Arial"/>
      <family val="2"/>
    </font>
    <font>
      <b/>
      <sz val="8"/>
      <name val="Arial"/>
      <family val="2"/>
    </font>
    <font>
      <b/>
      <sz val="12"/>
      <color rgb="FF0070C0"/>
      <name val="Arial"/>
      <family val="2"/>
      <charset val="186"/>
    </font>
    <font>
      <b/>
      <sz val="11"/>
      <color rgb="FF0070C0"/>
      <name val="Arial"/>
      <family val="2"/>
      <charset val="186"/>
    </font>
    <font>
      <b/>
      <sz val="9"/>
      <color theme="6" tint="0.79998168889431442"/>
      <name val="Calibri"/>
      <family val="2"/>
      <charset val="186"/>
      <scheme val="minor"/>
    </font>
    <font>
      <sz val="9"/>
      <color indexed="81"/>
      <name val="Tahoma"/>
      <charset val="1"/>
    </font>
    <font>
      <b/>
      <sz val="9"/>
      <color indexed="81"/>
      <name val="Tahoma"/>
      <charset val="1"/>
    </font>
    <font>
      <sz val="10"/>
      <color rgb="FF00B0F0"/>
      <name val="Arial"/>
      <family val="2"/>
      <charset val="186"/>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26"/>
      </patternFill>
    </fill>
    <fill>
      <patternFill patternType="solid">
        <fgColor indexed="49"/>
        <bgColor indexed="40"/>
      </patternFill>
    </fill>
    <fill>
      <patternFill patternType="solid">
        <fgColor indexed="53"/>
        <bgColor indexed="52"/>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5"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indexed="64"/>
      </left>
      <right/>
      <top/>
      <bottom style="thin">
        <color indexed="64"/>
      </bottom>
      <diagonal/>
    </border>
    <border>
      <left style="thin">
        <color indexed="64"/>
      </left>
      <right style="thin">
        <color indexed="64"/>
      </right>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588">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0" fontId="20" fillId="0" borderId="0" applyNumberFormat="0" applyFill="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38" fillId="0" borderId="0"/>
    <xf numFmtId="0" fontId="48" fillId="0" borderId="0"/>
    <xf numFmtId="0" fontId="49" fillId="0" borderId="0"/>
    <xf numFmtId="0" fontId="28"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55" fillId="4" borderId="0" applyNumberFormat="0" applyBorder="0" applyAlignment="0" applyProtection="0"/>
    <xf numFmtId="0" fontId="24" fillId="0" borderId="0" applyNumberFormat="0" applyFill="0" applyBorder="0" applyAlignment="0" applyProtection="0">
      <alignment vertical="top"/>
      <protection locked="0"/>
    </xf>
    <xf numFmtId="9" fontId="14" fillId="0" borderId="0" applyFont="0" applyFill="0" applyBorder="0" applyAlignment="0" applyProtection="0"/>
    <xf numFmtId="0" fontId="56" fillId="14" borderId="0" applyNumberFormat="0" applyBorder="0" applyAlignment="0" applyProtection="0"/>
    <xf numFmtId="0" fontId="56" fillId="19" borderId="0" applyNumberFormat="0" applyBorder="0" applyAlignment="0" applyProtection="0"/>
    <xf numFmtId="0" fontId="14" fillId="0" borderId="0"/>
    <xf numFmtId="0" fontId="14" fillId="0" borderId="0"/>
    <xf numFmtId="0" fontId="14" fillId="23" borderId="7" applyNumberFormat="0" applyFont="0" applyAlignment="0" applyProtection="0"/>
    <xf numFmtId="0" fontId="58" fillId="2" borderId="0" applyNumberFormat="0" applyBorder="0" applyAlignment="0" applyProtection="0"/>
    <xf numFmtId="0" fontId="58" fillId="3" borderId="0" applyNumberFormat="0" applyBorder="0" applyAlignment="0" applyProtection="0"/>
    <xf numFmtId="0" fontId="58" fillId="4" borderId="0" applyNumberFormat="0" applyBorder="0" applyAlignment="0" applyProtection="0"/>
    <xf numFmtId="0" fontId="58" fillId="5" borderId="0" applyNumberFormat="0" applyBorder="0" applyAlignment="0" applyProtection="0"/>
    <xf numFmtId="0" fontId="58" fillId="6" borderId="0" applyNumberFormat="0" applyBorder="0" applyAlignment="0" applyProtection="0"/>
    <xf numFmtId="0" fontId="58" fillId="7" borderId="0" applyNumberFormat="0" applyBorder="0" applyAlignment="0" applyProtection="0"/>
    <xf numFmtId="0" fontId="58" fillId="8"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5" borderId="0" applyNumberFormat="0" applyBorder="0" applyAlignment="0" applyProtection="0"/>
    <xf numFmtId="0" fontId="58" fillId="8" borderId="0" applyNumberFormat="0" applyBorder="0" applyAlignment="0" applyProtection="0"/>
    <xf numFmtId="0" fontId="58" fillId="11" borderId="0" applyNumberFormat="0" applyBorder="0" applyAlignment="0" applyProtection="0"/>
    <xf numFmtId="0" fontId="56" fillId="12"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3" borderId="0" applyNumberFormat="0" applyBorder="0" applyAlignment="0" applyProtection="0"/>
    <xf numFmtId="0" fontId="56" fillId="14" borderId="0" applyNumberFormat="0" applyBorder="0" applyAlignment="0" applyProtection="0"/>
    <xf numFmtId="0" fontId="56" fillId="19" borderId="0" applyNumberFormat="0" applyBorder="0" applyAlignment="0" applyProtection="0"/>
    <xf numFmtId="0" fontId="60" fillId="3" borderId="0" applyNumberFormat="0" applyBorder="0" applyAlignment="0" applyProtection="0"/>
    <xf numFmtId="0" fontId="61" fillId="20" borderId="1" applyNumberFormat="0" applyAlignment="0" applyProtection="0"/>
    <xf numFmtId="0" fontId="62" fillId="21" borderId="2" applyNumberFormat="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7" fontId="72" fillId="0" borderId="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0" fontId="63" fillId="0" borderId="0" applyNumberFormat="0" applyFill="0" applyBorder="0" applyAlignment="0" applyProtection="0"/>
    <xf numFmtId="0" fontId="55" fillId="4" borderId="0" applyNumberFormat="0" applyBorder="0" applyAlignment="0" applyProtection="0"/>
    <xf numFmtId="0" fontId="55" fillId="24" borderId="0" applyNumberFormat="0" applyBorder="0" applyAlignment="0" applyProtection="0"/>
    <xf numFmtId="0" fontId="64" fillId="0" borderId="3" applyNumberFormat="0" applyFill="0" applyAlignment="0" applyProtection="0"/>
    <xf numFmtId="0" fontId="65" fillId="0" borderId="4" applyNumberFormat="0" applyFill="0" applyAlignment="0" applyProtection="0"/>
    <xf numFmtId="0" fontId="66" fillId="0" borderId="5" applyNumberFormat="0" applyFill="0" applyAlignment="0" applyProtection="0"/>
    <xf numFmtId="0" fontId="66" fillId="0" borderId="0" applyNumberFormat="0" applyFill="0" applyBorder="0" applyAlignment="0" applyProtection="0"/>
    <xf numFmtId="0" fontId="73" fillId="0" borderId="0" applyNumberFormat="0" applyFill="0" applyBorder="0" applyAlignment="0" applyProtection="0">
      <alignment vertical="top"/>
      <protection locked="0"/>
    </xf>
    <xf numFmtId="0" fontId="67" fillId="7" borderId="1" applyNumberFormat="0" applyAlignment="0" applyProtection="0"/>
    <xf numFmtId="0" fontId="68" fillId="0" borderId="6" applyNumberFormat="0" applyFill="0" applyAlignment="0" applyProtection="0"/>
    <xf numFmtId="0" fontId="69" fillId="22" borderId="0" applyNumberFormat="0" applyBorder="0" applyAlignment="0" applyProtection="0"/>
    <xf numFmtId="0" fontId="14" fillId="0" borderId="0"/>
    <xf numFmtId="0" fontId="14" fillId="0" borderId="0"/>
    <xf numFmtId="0" fontId="57" fillId="0" borderId="0"/>
    <xf numFmtId="0" fontId="57" fillId="0" borderId="0"/>
    <xf numFmtId="0" fontId="14" fillId="0" borderId="0"/>
    <xf numFmtId="0" fontId="14"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14"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14" fillId="0" borderId="0"/>
    <xf numFmtId="0" fontId="58" fillId="0" borderId="0"/>
    <xf numFmtId="0" fontId="57" fillId="0" borderId="0"/>
    <xf numFmtId="0" fontId="57" fillId="0" borderId="0"/>
    <xf numFmtId="0" fontId="57" fillId="0" borderId="0"/>
    <xf numFmtId="0" fontId="57" fillId="0" borderId="0"/>
    <xf numFmtId="0" fontId="57" fillId="0" borderId="0"/>
    <xf numFmtId="0" fontId="14" fillId="0" borderId="0"/>
    <xf numFmtId="0" fontId="57" fillId="0" borderId="0"/>
    <xf numFmtId="0" fontId="57" fillId="0" borderId="0"/>
    <xf numFmtId="0" fontId="57" fillId="0" borderId="0"/>
    <xf numFmtId="0" fontId="57" fillId="0" borderId="0"/>
    <xf numFmtId="0" fontId="46" fillId="0" borderId="0"/>
    <xf numFmtId="0" fontId="57" fillId="0" borderId="0"/>
    <xf numFmtId="0" fontId="57" fillId="0" borderId="0"/>
    <xf numFmtId="0" fontId="57" fillId="0" borderId="0"/>
    <xf numFmtId="0" fontId="14" fillId="0" borderId="0"/>
    <xf numFmtId="0" fontId="58" fillId="23" borderId="7" applyNumberFormat="0" applyFont="0" applyAlignment="0" applyProtection="0"/>
    <xf numFmtId="0" fontId="70" fillId="20" borderId="8" applyNumberFormat="0" applyAlignment="0" applyProtection="0"/>
    <xf numFmtId="9" fontId="14" fillId="0" borderId="0" applyFont="0" applyFill="0" applyBorder="0" applyAlignment="0" applyProtection="0"/>
    <xf numFmtId="0" fontId="56" fillId="25" borderId="0" applyNumberFormat="0" applyBorder="0" applyAlignment="0" applyProtection="0"/>
    <xf numFmtId="0" fontId="56" fillId="26" borderId="0" applyNumberFormat="0" applyBorder="0" applyAlignment="0" applyProtection="0"/>
    <xf numFmtId="0" fontId="30" fillId="0" borderId="0" applyNumberFormat="0" applyFill="0" applyBorder="0" applyAlignment="0" applyProtection="0"/>
    <xf numFmtId="0" fontId="59" fillId="0" borderId="9" applyNumberFormat="0" applyFill="0" applyAlignment="0" applyProtection="0"/>
    <xf numFmtId="0" fontId="71" fillId="0" borderId="0" applyNumberFormat="0" applyFill="0" applyBorder="0" applyAlignment="0" applyProtection="0"/>
    <xf numFmtId="0" fontId="14" fillId="23" borderId="7" applyNumberFormat="0" applyFont="0" applyAlignment="0" applyProtection="0"/>
    <xf numFmtId="0" fontId="57" fillId="0" borderId="0"/>
    <xf numFmtId="0" fontId="13" fillId="0" borderId="0"/>
    <xf numFmtId="0" fontId="14" fillId="0" borderId="0"/>
    <xf numFmtId="0" fontId="14" fillId="0" borderId="0"/>
    <xf numFmtId="9" fontId="80" fillId="0" borderId="0" applyFont="0" applyFill="0" applyBorder="0" applyAlignment="0" applyProtection="0"/>
    <xf numFmtId="0" fontId="14" fillId="0" borderId="0"/>
    <xf numFmtId="0" fontId="12" fillId="0" borderId="0"/>
    <xf numFmtId="0" fontId="14" fillId="0" borderId="0"/>
    <xf numFmtId="0" fontId="11" fillId="0" borderId="0"/>
    <xf numFmtId="0" fontId="48" fillId="0" borderId="0"/>
    <xf numFmtId="0" fontId="49" fillId="0" borderId="0"/>
    <xf numFmtId="0" fontId="49"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9" fillId="0" borderId="0"/>
    <xf numFmtId="0" fontId="8" fillId="0" borderId="0"/>
    <xf numFmtId="0" fontId="7" fillId="0" borderId="0"/>
    <xf numFmtId="0" fontId="7" fillId="0" borderId="0"/>
    <xf numFmtId="0" fontId="6" fillId="0" borderId="0"/>
    <xf numFmtId="0" fontId="6" fillId="0" borderId="0"/>
    <xf numFmtId="0" fontId="6"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0" fontId="20" fillId="0" borderId="0" applyNumberFormat="0" applyFill="0" applyBorder="0" applyAlignment="0" applyProtection="0"/>
    <xf numFmtId="0" fontId="115"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4"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55" fillId="4" borderId="0" applyNumberFormat="0" applyBorder="0" applyAlignment="0" applyProtection="0"/>
    <xf numFmtId="0" fontId="56" fillId="14" borderId="0" applyNumberFormat="0" applyBorder="0" applyAlignment="0" applyProtection="0"/>
    <xf numFmtId="0" fontId="56"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20" borderId="1" applyNumberFormat="0" applyAlignment="0" applyProtection="0"/>
    <xf numFmtId="0" fontId="25" fillId="7" borderId="1" applyNumberFormat="0" applyAlignment="0" applyProtection="0"/>
    <xf numFmtId="0" fontId="29" fillId="20" borderId="8" applyNumberFormat="0" applyAlignment="0" applyProtection="0"/>
    <xf numFmtId="0" fontId="31" fillId="0" borderId="9" applyNumberFormat="0" applyFill="0" applyAlignment="0" applyProtection="0"/>
    <xf numFmtId="0" fontId="61" fillId="20" borderId="1" applyNumberFormat="0" applyAlignment="0" applyProtection="0"/>
    <xf numFmtId="0" fontId="67" fillId="7" borderId="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0" fillId="20" borderId="8" applyNumberFormat="0" applyAlignment="0" applyProtection="0"/>
    <xf numFmtId="0" fontId="59"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49" fillId="0" borderId="0"/>
  </cellStyleXfs>
  <cellXfs count="570">
    <xf numFmtId="0" fontId="0" fillId="0" borderId="0" xfId="0"/>
    <xf numFmtId="0" fontId="34" fillId="0" borderId="0" xfId="0" applyFont="1" applyFill="1" applyBorder="1"/>
    <xf numFmtId="0" fontId="28" fillId="0" borderId="0" xfId="0" applyFont="1" applyFill="1" applyBorder="1"/>
    <xf numFmtId="0" fontId="35" fillId="0" borderId="0" xfId="0" applyFont="1" applyFill="1"/>
    <xf numFmtId="0" fontId="14" fillId="0" borderId="0" xfId="0" applyFont="1" applyFill="1" applyBorder="1" applyAlignment="1">
      <alignment horizontal="left" vertical="top"/>
    </xf>
    <xf numFmtId="3" fontId="36" fillId="0" borderId="0" xfId="0" applyNumberFormat="1" applyFont="1" applyFill="1" applyAlignment="1">
      <alignment vertical="top"/>
    </xf>
    <xf numFmtId="0" fontId="14" fillId="0" borderId="0" xfId="0" applyFont="1" applyFill="1"/>
    <xf numFmtId="3" fontId="35" fillId="0" borderId="0" xfId="0" applyNumberFormat="1" applyFont="1" applyFill="1" applyBorder="1"/>
    <xf numFmtId="0" fontId="14" fillId="0" borderId="0" xfId="0" applyFont="1" applyFill="1" applyAlignment="1">
      <alignment horizontal="left" indent="2"/>
    </xf>
    <xf numFmtId="0" fontId="14" fillId="0" borderId="0" xfId="0" applyFont="1" applyFill="1" applyBorder="1" applyAlignment="1">
      <alignment horizontal="left" indent="2"/>
    </xf>
    <xf numFmtId="3" fontId="14" fillId="0" borderId="0" xfId="0" applyNumberFormat="1" applyFont="1" applyFill="1" applyAlignment="1"/>
    <xf numFmtId="3" fontId="35" fillId="0" borderId="0" xfId="0" applyNumberFormat="1" applyFont="1" applyFill="1" applyAlignment="1"/>
    <xf numFmtId="0" fontId="14" fillId="0" borderId="0" xfId="0" applyFont="1"/>
    <xf numFmtId="0" fontId="35" fillId="0" borderId="0" xfId="0" applyFont="1" applyFill="1" applyBorder="1"/>
    <xf numFmtId="0" fontId="39" fillId="0" borderId="0" xfId="0" applyFont="1" applyFill="1" applyBorder="1"/>
    <xf numFmtId="0" fontId="14" fillId="0" borderId="0" xfId="0" applyFont="1" applyFill="1" applyBorder="1"/>
    <xf numFmtId="3" fontId="14" fillId="0" borderId="0" xfId="0" applyNumberFormat="1" applyFont="1" applyFill="1" applyBorder="1"/>
    <xf numFmtId="3" fontId="36" fillId="0" borderId="0" xfId="0" applyNumberFormat="1" applyFont="1" applyFill="1" applyBorder="1"/>
    <xf numFmtId="166" fontId="39" fillId="0" borderId="0" xfId="36" applyNumberFormat="1" applyFont="1" applyFill="1" applyBorder="1" applyAlignment="1">
      <alignment horizontal="left" wrapText="1"/>
    </xf>
    <xf numFmtId="0" fontId="52" fillId="0" borderId="0" xfId="0" applyFont="1" applyBorder="1"/>
    <xf numFmtId="0" fontId="33" fillId="0" borderId="0" xfId="0" applyFont="1" applyBorder="1"/>
    <xf numFmtId="3" fontId="14" fillId="0" borderId="0" xfId="0" applyNumberFormat="1" applyFont="1"/>
    <xf numFmtId="0" fontId="35" fillId="0" borderId="0" xfId="0" applyNumberFormat="1" applyFont="1" applyFill="1" applyAlignment="1">
      <alignment horizontal="left" vertical="top"/>
    </xf>
    <xf numFmtId="3" fontId="42" fillId="0" borderId="0" xfId="0" applyNumberFormat="1" applyFont="1" applyFill="1" applyAlignment="1">
      <alignment vertical="top"/>
    </xf>
    <xf numFmtId="3" fontId="40" fillId="0" borderId="0" xfId="0" applyNumberFormat="1" applyFont="1" applyFill="1" applyAlignment="1">
      <alignment vertical="top"/>
    </xf>
    <xf numFmtId="0" fontId="53" fillId="0" borderId="0" xfId="0" applyFont="1" applyFill="1" applyBorder="1"/>
    <xf numFmtId="3" fontId="35" fillId="0" borderId="0" xfId="0" applyNumberFormat="1" applyFont="1" applyBorder="1" applyAlignment="1"/>
    <xf numFmtId="3" fontId="52" fillId="0" borderId="0" xfId="0" applyNumberFormat="1" applyFont="1" applyBorder="1" applyAlignment="1"/>
    <xf numFmtId="0" fontId="0" fillId="0" borderId="0" xfId="0" applyBorder="1"/>
    <xf numFmtId="3" fontId="0" fillId="0" borderId="0" xfId="0" applyNumberFormat="1"/>
    <xf numFmtId="0" fontId="0" fillId="0" borderId="0" xfId="0"/>
    <xf numFmtId="3" fontId="14" fillId="0" borderId="0" xfId="0" applyNumberFormat="1" applyFont="1" applyFill="1"/>
    <xf numFmtId="3" fontId="0" fillId="0" borderId="0" xfId="0" applyNumberFormat="1" applyBorder="1"/>
    <xf numFmtId="0" fontId="14" fillId="0" borderId="0" xfId="0" applyFont="1" applyBorder="1" applyAlignment="1">
      <alignment horizontal="left" indent="1"/>
    </xf>
    <xf numFmtId="0" fontId="52" fillId="0" borderId="0" xfId="0" applyFont="1" applyBorder="1" applyAlignment="1">
      <alignment horizontal="left" indent="3"/>
    </xf>
    <xf numFmtId="0" fontId="14" fillId="0" borderId="0" xfId="0" applyFont="1" applyAlignment="1">
      <alignment horizontal="right"/>
    </xf>
    <xf numFmtId="0" fontId="14" fillId="0" borderId="0" xfId="0" applyFont="1" applyFill="1" applyAlignment="1">
      <alignment horizontal="left" vertical="top"/>
    </xf>
    <xf numFmtId="3" fontId="14" fillId="0" borderId="0" xfId="0" applyNumberFormat="1" applyFont="1" applyBorder="1" applyAlignment="1"/>
    <xf numFmtId="0" fontId="14" fillId="0" borderId="0" xfId="0" applyFont="1" applyFill="1" applyBorder="1" applyAlignment="1" applyProtection="1">
      <alignment horizontal="left" vertical="top" wrapText="1" indent="4"/>
      <protection locked="0"/>
    </xf>
    <xf numFmtId="3" fontId="35" fillId="0" borderId="0" xfId="0" applyNumberFormat="1" applyFont="1" applyFill="1" applyBorder="1" applyAlignment="1"/>
    <xf numFmtId="0" fontId="14" fillId="0" borderId="0" xfId="0" applyFont="1" applyFill="1" applyAlignment="1">
      <alignment horizontal="left"/>
    </xf>
    <xf numFmtId="0" fontId="36" fillId="0" borderId="0" xfId="0" applyNumberFormat="1" applyFont="1" applyFill="1" applyAlignment="1">
      <alignment horizontal="left" vertical="top" indent="3"/>
    </xf>
    <xf numFmtId="0" fontId="14" fillId="0" borderId="0" xfId="0" applyFont="1" applyAlignment="1">
      <alignment horizontal="left" indent="2"/>
    </xf>
    <xf numFmtId="0" fontId="14" fillId="0" borderId="0" xfId="0" applyFont="1" applyAlignment="1">
      <alignment horizontal="left" indent="4"/>
    </xf>
    <xf numFmtId="0" fontId="14" fillId="0" borderId="0" xfId="0" applyFont="1" applyAlignment="1">
      <alignment horizontal="left" wrapText="1"/>
    </xf>
    <xf numFmtId="3" fontId="74" fillId="0" borderId="0" xfId="0" applyNumberFormat="1" applyFont="1"/>
    <xf numFmtId="0" fontId="52" fillId="0" borderId="0" xfId="0" applyFont="1" applyBorder="1" applyAlignment="1">
      <alignment horizontal="left" wrapText="1" indent="4"/>
    </xf>
    <xf numFmtId="0" fontId="35" fillId="0" borderId="0" xfId="0" applyFont="1" applyBorder="1"/>
    <xf numFmtId="0" fontId="45" fillId="0" borderId="0" xfId="43" applyFont="1" applyFill="1" applyBorder="1" applyAlignment="1">
      <alignment horizontal="left" vertical="top"/>
    </xf>
    <xf numFmtId="0" fontId="50" fillId="0" borderId="0" xfId="36" applyNumberFormat="1" applyFont="1" applyFill="1" applyBorder="1" applyAlignment="1" applyProtection="1">
      <alignment horizontal="left" vertical="top" indent="1"/>
    </xf>
    <xf numFmtId="0" fontId="50" fillId="0" borderId="0" xfId="36" applyNumberFormat="1" applyFont="1" applyFill="1" applyBorder="1" applyAlignment="1" applyProtection="1">
      <alignment horizontal="left" vertical="top" wrapText="1" indent="2"/>
    </xf>
    <xf numFmtId="0" fontId="36" fillId="0" borderId="0" xfId="36" applyNumberFormat="1" applyFont="1" applyFill="1" applyBorder="1" applyAlignment="1" applyProtection="1">
      <alignment horizontal="left" vertical="top" indent="2"/>
    </xf>
    <xf numFmtId="0" fontId="41" fillId="0" borderId="0" xfId="0" applyNumberFormat="1" applyFont="1" applyFill="1" applyAlignment="1">
      <alignment horizontal="left" vertical="top" indent="1"/>
    </xf>
    <xf numFmtId="0" fontId="50" fillId="0" borderId="0" xfId="36" applyNumberFormat="1" applyFont="1" applyFill="1" applyBorder="1" applyAlignment="1" applyProtection="1">
      <alignment horizontal="left" vertical="top" indent="2"/>
    </xf>
    <xf numFmtId="0" fontId="42" fillId="0" borderId="0" xfId="36" applyNumberFormat="1" applyFont="1" applyFill="1" applyBorder="1" applyAlignment="1" applyProtection="1">
      <alignment horizontal="left" vertical="top"/>
    </xf>
    <xf numFmtId="0" fontId="35" fillId="0" borderId="0" xfId="36" applyNumberFormat="1" applyFont="1" applyFill="1" applyBorder="1" applyAlignment="1" applyProtection="1">
      <alignment horizontal="left" vertical="top"/>
    </xf>
    <xf numFmtId="0" fontId="36" fillId="0" borderId="0" xfId="36" applyFont="1" applyFill="1" applyBorder="1" applyAlignment="1" applyProtection="1">
      <alignment horizontal="left" vertical="top" indent="1"/>
    </xf>
    <xf numFmtId="0" fontId="36" fillId="0" borderId="0" xfId="36" applyNumberFormat="1" applyFont="1" applyFill="1" applyBorder="1" applyAlignment="1" applyProtection="1">
      <alignment horizontal="left" vertical="top" indent="1"/>
    </xf>
    <xf numFmtId="0" fontId="39" fillId="0" borderId="0" xfId="0" applyNumberFormat="1" applyFont="1" applyFill="1" applyAlignment="1">
      <alignment horizontal="left" vertical="top"/>
    </xf>
    <xf numFmtId="0" fontId="50" fillId="0" borderId="0" xfId="36" applyNumberFormat="1" applyFont="1" applyFill="1" applyBorder="1" applyAlignment="1" applyProtection="1">
      <alignment horizontal="left" vertical="top" indent="3"/>
    </xf>
    <xf numFmtId="0" fontId="33" fillId="0" borderId="0" xfId="36" applyNumberFormat="1" applyFont="1" applyFill="1" applyBorder="1" applyAlignment="1" applyProtection="1">
      <alignment horizontal="left" vertical="top" indent="3"/>
    </xf>
    <xf numFmtId="0" fontId="35" fillId="0" borderId="0" xfId="0" applyNumberFormat="1" applyFont="1" applyFill="1" applyAlignment="1">
      <alignment horizontal="left" vertical="top" indent="2"/>
    </xf>
    <xf numFmtId="0" fontId="14" fillId="0" borderId="0" xfId="31" applyNumberFormat="1" applyFont="1" applyFill="1" applyBorder="1" applyAlignment="1" applyProtection="1">
      <alignment horizontal="left" vertical="top" wrapText="1" indent="2"/>
    </xf>
    <xf numFmtId="0" fontId="35" fillId="0" borderId="0" xfId="36" applyNumberFormat="1" applyFont="1" applyFill="1" applyBorder="1" applyAlignment="1">
      <alignment horizontal="left" vertical="top"/>
    </xf>
    <xf numFmtId="0" fontId="14" fillId="0" borderId="0" xfId="0" applyNumberFormat="1" applyFont="1" applyFill="1" applyAlignment="1">
      <alignment horizontal="left" vertical="top"/>
    </xf>
    <xf numFmtId="0" fontId="36" fillId="0" borderId="0" xfId="0" applyNumberFormat="1" applyFont="1" applyFill="1" applyAlignment="1">
      <alignment horizontal="left" indent="1"/>
    </xf>
    <xf numFmtId="0" fontId="44" fillId="0" borderId="0" xfId="0" quotePrefix="1" applyNumberFormat="1" applyFont="1" applyFill="1" applyAlignment="1">
      <alignment horizontal="left" wrapText="1" indent="1"/>
    </xf>
    <xf numFmtId="49" fontId="44" fillId="0" borderId="0" xfId="0" quotePrefix="1" applyNumberFormat="1" applyFont="1" applyFill="1" applyAlignment="1">
      <alignment horizontal="left" indent="1"/>
    </xf>
    <xf numFmtId="3" fontId="33" fillId="0" borderId="0" xfId="0" applyNumberFormat="1" applyFont="1" applyFill="1" applyAlignment="1">
      <alignment vertical="top"/>
    </xf>
    <xf numFmtId="3" fontId="14" fillId="0" borderId="0" xfId="0" applyNumberFormat="1" applyFont="1" applyFill="1" applyAlignment="1">
      <alignment vertical="top"/>
    </xf>
    <xf numFmtId="0" fontId="44" fillId="0" borderId="0" xfId="36" applyNumberFormat="1" applyFont="1" applyFill="1" applyBorder="1" applyAlignment="1" applyProtection="1">
      <alignment horizontal="left" vertical="top" wrapText="1" indent="1"/>
    </xf>
    <xf numFmtId="0" fontId="43" fillId="0" borderId="0" xfId="36" applyNumberFormat="1" applyFont="1" applyFill="1" applyBorder="1" applyAlignment="1" applyProtection="1">
      <alignment horizontal="left" vertical="top" wrapText="1"/>
    </xf>
    <xf numFmtId="49" fontId="44" fillId="0" borderId="0" xfId="0" quotePrefix="1" applyNumberFormat="1" applyFont="1" applyFill="1" applyAlignment="1">
      <alignment horizontal="left" wrapText="1" indent="1"/>
    </xf>
    <xf numFmtId="0" fontId="43" fillId="0" borderId="0" xfId="0" applyNumberFormat="1" applyFont="1" applyFill="1" applyAlignment="1">
      <alignment horizontal="left" vertical="top"/>
    </xf>
    <xf numFmtId="0" fontId="50" fillId="0" borderId="0" xfId="36" applyNumberFormat="1" applyFont="1" applyFill="1" applyBorder="1" applyAlignment="1" applyProtection="1">
      <alignment horizontal="left" vertical="top" wrapText="1" indent="3"/>
    </xf>
    <xf numFmtId="3" fontId="14" fillId="0" borderId="0" xfId="0" applyNumberFormat="1" applyFont="1" applyFill="1" applyBorder="1" applyAlignment="1">
      <alignment vertical="top"/>
    </xf>
    <xf numFmtId="3" fontId="42" fillId="0" borderId="0" xfId="36" applyNumberFormat="1" applyFont="1" applyFill="1" applyBorder="1" applyAlignment="1" applyProtection="1">
      <alignment vertical="top"/>
    </xf>
    <xf numFmtId="3" fontId="35" fillId="0" borderId="0" xfId="36" applyNumberFormat="1" applyFont="1" applyFill="1" applyBorder="1" applyAlignment="1" applyProtection="1">
      <alignment vertical="top"/>
    </xf>
    <xf numFmtId="3" fontId="36" fillId="0" borderId="0" xfId="36" applyNumberFormat="1" applyFont="1" applyFill="1" applyBorder="1" applyAlignment="1" applyProtection="1">
      <alignment vertical="top"/>
    </xf>
    <xf numFmtId="3" fontId="35" fillId="0" borderId="0" xfId="36" applyNumberFormat="1" applyFont="1" applyFill="1" applyBorder="1" applyAlignment="1">
      <alignment vertical="top"/>
    </xf>
    <xf numFmtId="3" fontId="14" fillId="0" borderId="0" xfId="36" applyNumberFormat="1" applyFont="1" applyFill="1" applyBorder="1" applyAlignment="1" applyProtection="1">
      <alignment vertical="top"/>
    </xf>
    <xf numFmtId="3" fontId="50" fillId="0" borderId="0" xfId="36" applyNumberFormat="1" applyFont="1" applyFill="1" applyBorder="1" applyAlignment="1" applyProtection="1">
      <alignment vertical="top"/>
    </xf>
    <xf numFmtId="3" fontId="14" fillId="0" borderId="0" xfId="37" applyNumberFormat="1" applyFont="1" applyFill="1" applyBorder="1" applyAlignment="1">
      <alignment vertical="top"/>
    </xf>
    <xf numFmtId="3" fontId="77" fillId="0" borderId="0" xfId="36" applyNumberFormat="1" applyFont="1" applyFill="1" applyBorder="1" applyAlignment="1" applyProtection="1">
      <alignment vertical="top"/>
    </xf>
    <xf numFmtId="3" fontId="42" fillId="0" borderId="0" xfId="36" applyNumberFormat="1" applyFont="1" applyFill="1" applyBorder="1" applyAlignment="1">
      <alignment vertical="top"/>
    </xf>
    <xf numFmtId="3" fontId="35" fillId="0" borderId="0" xfId="37" applyNumberFormat="1" applyFont="1" applyFill="1" applyBorder="1" applyAlignment="1">
      <alignment vertical="top"/>
    </xf>
    <xf numFmtId="3" fontId="14" fillId="0" borderId="0" xfId="37" applyNumberFormat="1" applyFont="1" applyFill="1" applyBorder="1" applyAlignment="1">
      <alignment vertical="top" wrapText="1"/>
    </xf>
    <xf numFmtId="3" fontId="50" fillId="0" borderId="0" xfId="36" applyNumberFormat="1" applyFont="1" applyFill="1" applyBorder="1" applyAlignment="1" applyProtection="1">
      <alignment vertical="top" wrapText="1"/>
    </xf>
    <xf numFmtId="3" fontId="44" fillId="0" borderId="0" xfId="36" applyNumberFormat="1" applyFont="1" applyFill="1" applyBorder="1" applyAlignment="1" applyProtection="1">
      <alignment vertical="top"/>
    </xf>
    <xf numFmtId="3" fontId="33" fillId="0" borderId="0" xfId="36" applyNumberFormat="1" applyFont="1" applyFill="1" applyBorder="1" applyAlignment="1" applyProtection="1">
      <alignment vertical="top"/>
    </xf>
    <xf numFmtId="3" fontId="14" fillId="0" borderId="0" xfId="36" applyNumberFormat="1" applyFont="1" applyFill="1" applyBorder="1" applyAlignment="1" applyProtection="1">
      <alignment vertical="top" wrapText="1"/>
    </xf>
    <xf numFmtId="3" fontId="35" fillId="0" borderId="0" xfId="0" applyNumberFormat="1" applyFont="1" applyFill="1" applyAlignment="1">
      <alignment vertical="top"/>
    </xf>
    <xf numFmtId="3" fontId="44" fillId="0" borderId="0" xfId="0" quotePrefix="1" applyNumberFormat="1" applyFont="1" applyFill="1" applyAlignment="1"/>
    <xf numFmtId="3" fontId="44" fillId="0" borderId="0" xfId="37" applyNumberFormat="1" applyFont="1" applyFill="1" applyBorder="1" applyAlignment="1">
      <alignment wrapText="1"/>
    </xf>
    <xf numFmtId="3" fontId="44" fillId="0" borderId="0" xfId="37" applyNumberFormat="1" applyFont="1" applyFill="1" applyBorder="1" applyAlignment="1">
      <alignment vertical="top" wrapText="1"/>
    </xf>
    <xf numFmtId="3" fontId="39" fillId="0" borderId="0" xfId="36" applyNumberFormat="1" applyFont="1" applyFill="1" applyBorder="1" applyAlignment="1" applyProtection="1">
      <alignment vertical="top"/>
    </xf>
    <xf numFmtId="3" fontId="39" fillId="0" borderId="0" xfId="0" applyNumberFormat="1" applyFont="1" applyFill="1" applyAlignment="1">
      <alignment vertical="top"/>
    </xf>
    <xf numFmtId="3" fontId="35" fillId="0" borderId="0" xfId="0" applyNumberFormat="1" applyFont="1" applyFill="1" applyAlignment="1">
      <alignment vertical="top" wrapText="1"/>
    </xf>
    <xf numFmtId="3" fontId="33" fillId="0" borderId="0" xfId="36" applyNumberFormat="1" applyFont="1" applyFill="1" applyBorder="1" applyAlignment="1" applyProtection="1">
      <alignment vertical="top" wrapText="1"/>
    </xf>
    <xf numFmtId="3" fontId="36" fillId="0" borderId="0" xfId="36" applyNumberFormat="1" applyFont="1" applyFill="1" applyBorder="1" applyAlignment="1" applyProtection="1"/>
    <xf numFmtId="3" fontId="14" fillId="0" borderId="0" xfId="31" applyNumberFormat="1" applyFont="1" applyFill="1" applyBorder="1" applyAlignment="1" applyProtection="1">
      <alignment vertical="top" wrapText="1"/>
    </xf>
    <xf numFmtId="3" fontId="44" fillId="0" borderId="0" xfId="0" quotePrefix="1" applyNumberFormat="1" applyFont="1" applyFill="1" applyAlignment="1">
      <alignment wrapText="1"/>
    </xf>
    <xf numFmtId="3" fontId="33" fillId="0" borderId="0" xfId="35" applyNumberFormat="1" applyFont="1" applyFill="1" applyBorder="1" applyAlignment="1" applyProtection="1">
      <alignment vertical="top" wrapText="1"/>
    </xf>
    <xf numFmtId="3" fontId="44" fillId="0" borderId="0" xfId="37" quotePrefix="1" applyNumberFormat="1" applyFont="1" applyFill="1" applyBorder="1" applyAlignment="1">
      <alignment wrapText="1"/>
    </xf>
    <xf numFmtId="3" fontId="75" fillId="0" borderId="0" xfId="0" applyNumberFormat="1" applyFont="1" applyFill="1" applyAlignment="1">
      <alignment vertical="top"/>
    </xf>
    <xf numFmtId="3" fontId="44" fillId="0" borderId="0" xfId="31" quotePrefix="1" applyNumberFormat="1" applyFont="1" applyFill="1" applyBorder="1" applyAlignment="1" applyProtection="1">
      <alignment vertical="top" wrapText="1"/>
    </xf>
    <xf numFmtId="3" fontId="44" fillId="0" borderId="0" xfId="0" applyNumberFormat="1" applyFont="1" applyFill="1" applyAlignment="1">
      <alignment wrapText="1"/>
    </xf>
    <xf numFmtId="3" fontId="44" fillId="0" borderId="0" xfId="31" applyNumberFormat="1" applyFont="1" applyFill="1" applyBorder="1" applyAlignment="1" applyProtection="1">
      <alignment vertical="top" wrapText="1"/>
    </xf>
    <xf numFmtId="3" fontId="33" fillId="0" borderId="0" xfId="31" applyNumberFormat="1" applyFont="1" applyFill="1" applyBorder="1" applyAlignment="1" applyProtection="1">
      <alignment vertical="top" wrapText="1"/>
    </xf>
    <xf numFmtId="3" fontId="14" fillId="0" borderId="0" xfId="31" applyNumberFormat="1" applyFont="1" applyFill="1" applyBorder="1" applyAlignment="1" applyProtection="1">
      <alignment vertical="top"/>
    </xf>
    <xf numFmtId="3" fontId="14" fillId="0" borderId="0" xfId="0" applyNumberFormat="1" applyFont="1" applyFill="1" applyAlignment="1">
      <alignment vertical="top" wrapText="1"/>
    </xf>
    <xf numFmtId="3" fontId="44" fillId="0" borderId="0" xfId="36" quotePrefix="1" applyNumberFormat="1" applyFont="1" applyFill="1" applyBorder="1" applyAlignment="1" applyProtection="1"/>
    <xf numFmtId="3" fontId="44" fillId="0" borderId="0" xfId="36" applyNumberFormat="1" applyFont="1" applyFill="1" applyBorder="1" applyAlignment="1" applyProtection="1">
      <alignment vertical="top" wrapText="1"/>
    </xf>
    <xf numFmtId="3" fontId="33" fillId="0" borderId="0" xfId="0" applyNumberFormat="1" applyFont="1" applyFill="1" applyBorder="1" applyAlignment="1"/>
    <xf numFmtId="3" fontId="40" fillId="0" borderId="0" xfId="36" applyNumberFormat="1" applyFont="1" applyFill="1" applyBorder="1" applyAlignment="1" applyProtection="1">
      <alignment vertical="top"/>
    </xf>
    <xf numFmtId="3" fontId="75" fillId="0" borderId="0" xfId="36" applyNumberFormat="1" applyFont="1" applyFill="1" applyBorder="1" applyAlignment="1" applyProtection="1">
      <alignment vertical="top"/>
    </xf>
    <xf numFmtId="3" fontId="42" fillId="0" borderId="0" xfId="36" applyNumberFormat="1" applyFont="1" applyFill="1" applyBorder="1" applyAlignment="1" applyProtection="1">
      <alignment vertical="top" wrapText="1"/>
    </xf>
    <xf numFmtId="3" fontId="35" fillId="0" borderId="0" xfId="36" applyNumberFormat="1" applyFont="1" applyFill="1" applyBorder="1" applyAlignment="1" applyProtection="1">
      <alignment vertical="top" wrapText="1"/>
    </xf>
    <xf numFmtId="3" fontId="36" fillId="0" borderId="0" xfId="36" applyNumberFormat="1" applyFont="1" applyFill="1" applyBorder="1" applyAlignment="1" applyProtection="1">
      <alignment vertical="top" wrapText="1"/>
    </xf>
    <xf numFmtId="3" fontId="35" fillId="0" borderId="0" xfId="36" applyNumberFormat="1" applyFont="1" applyFill="1" applyBorder="1" applyAlignment="1">
      <alignment vertical="top" wrapText="1"/>
    </xf>
    <xf numFmtId="3" fontId="35" fillId="0" borderId="0" xfId="37" applyNumberFormat="1" applyFont="1" applyFill="1" applyBorder="1" applyAlignment="1">
      <alignment vertical="top" wrapText="1"/>
    </xf>
    <xf numFmtId="3" fontId="33" fillId="0" borderId="0" xfId="37" applyNumberFormat="1" applyFont="1" applyFill="1" applyBorder="1" applyAlignment="1">
      <alignment vertical="top"/>
    </xf>
    <xf numFmtId="3" fontId="44" fillId="0" borderId="0" xfId="37" quotePrefix="1" applyNumberFormat="1" applyFont="1" applyFill="1" applyBorder="1" applyAlignment="1">
      <alignment vertical="top" wrapText="1"/>
    </xf>
    <xf numFmtId="3" fontId="39" fillId="0" borderId="0" xfId="37" applyNumberFormat="1" applyFont="1" applyFill="1" applyBorder="1" applyAlignment="1">
      <alignment vertical="top"/>
    </xf>
    <xf numFmtId="3" fontId="14" fillId="0" borderId="0" xfId="36" applyNumberFormat="1" applyFont="1" applyFill="1" applyBorder="1" applyAlignment="1">
      <alignment vertical="top" wrapText="1"/>
    </xf>
    <xf numFmtId="3" fontId="33" fillId="0" borderId="0" xfId="37" applyNumberFormat="1" applyFont="1" applyFill="1" applyBorder="1" applyAlignment="1">
      <alignment vertical="top" wrapText="1"/>
    </xf>
    <xf numFmtId="3" fontId="39" fillId="0" borderId="0" xfId="0" applyNumberFormat="1" applyFont="1" applyFill="1" applyAlignment="1">
      <alignment vertical="top" wrapText="1"/>
    </xf>
    <xf numFmtId="3" fontId="35" fillId="0" borderId="0" xfId="36" applyNumberFormat="1" applyFont="1" applyFill="1" applyBorder="1" applyAlignment="1" applyProtection="1"/>
    <xf numFmtId="3" fontId="33" fillId="0" borderId="0" xfId="35" applyNumberFormat="1" applyFont="1" applyFill="1" applyBorder="1" applyAlignment="1" applyProtection="1">
      <alignment vertical="top"/>
    </xf>
    <xf numFmtId="3" fontId="14" fillId="0" borderId="0" xfId="0" applyNumberFormat="1" applyFont="1" applyFill="1" applyBorder="1" applyAlignment="1"/>
    <xf numFmtId="3" fontId="42" fillId="0" borderId="0" xfId="36" applyNumberFormat="1" applyFont="1" applyFill="1" applyBorder="1" applyAlignment="1"/>
    <xf numFmtId="3" fontId="14" fillId="0" borderId="0" xfId="43" applyNumberFormat="1" applyFont="1" applyFill="1" applyBorder="1" applyAlignment="1">
      <alignment vertical="top"/>
    </xf>
    <xf numFmtId="3" fontId="35" fillId="0" borderId="0" xfId="43" applyNumberFormat="1" applyFont="1" applyFill="1" applyAlignment="1">
      <alignment wrapText="1"/>
    </xf>
    <xf numFmtId="0" fontId="41" fillId="0" borderId="0" xfId="37" applyNumberFormat="1" applyFont="1" applyFill="1" applyBorder="1" applyAlignment="1">
      <alignment horizontal="left" vertical="top"/>
    </xf>
    <xf numFmtId="3" fontId="78" fillId="0" borderId="0" xfId="37" applyNumberFormat="1" applyFont="1" applyFill="1" applyBorder="1" applyAlignment="1">
      <alignment vertical="top" wrapText="1"/>
    </xf>
    <xf numFmtId="3" fontId="39" fillId="0" borderId="0" xfId="0" applyNumberFormat="1" applyFont="1" applyFill="1" applyBorder="1" applyAlignment="1">
      <alignment vertical="top" wrapText="1"/>
    </xf>
    <xf numFmtId="3" fontId="35" fillId="0" borderId="0" xfId="0" applyNumberFormat="1" applyFont="1" applyFill="1" applyBorder="1" applyAlignment="1">
      <alignment vertical="top" wrapText="1"/>
    </xf>
    <xf numFmtId="3" fontId="33" fillId="0" borderId="0" xfId="0" applyNumberFormat="1" applyFont="1" applyFill="1" applyAlignment="1"/>
    <xf numFmtId="3" fontId="50" fillId="0" borderId="0" xfId="36" applyNumberFormat="1" applyFont="1" applyFill="1" applyBorder="1" applyAlignment="1" applyProtection="1">
      <alignment wrapText="1"/>
    </xf>
    <xf numFmtId="3" fontId="33" fillId="0" borderId="0" xfId="36" applyNumberFormat="1" applyFont="1" applyFill="1" applyBorder="1" applyAlignment="1">
      <alignment vertical="top" wrapText="1"/>
    </xf>
    <xf numFmtId="3" fontId="44" fillId="0" borderId="0" xfId="37" quotePrefix="1" applyNumberFormat="1" applyFont="1" applyFill="1" applyBorder="1" applyAlignment="1">
      <alignment vertical="top"/>
    </xf>
    <xf numFmtId="3" fontId="33" fillId="0" borderId="0" xfId="36" applyNumberFormat="1" applyFont="1" applyFill="1" applyAlignment="1">
      <alignment vertical="top" wrapText="1"/>
    </xf>
    <xf numFmtId="3" fontId="33" fillId="0" borderId="0" xfId="36" applyNumberFormat="1" applyFont="1" applyFill="1" applyAlignment="1">
      <alignment vertical="top"/>
    </xf>
    <xf numFmtId="3" fontId="52" fillId="0" borderId="0" xfId="43" applyNumberFormat="1" applyFont="1" applyFill="1" applyBorder="1" applyAlignment="1">
      <alignment wrapText="1"/>
    </xf>
    <xf numFmtId="3" fontId="39" fillId="0" borderId="0" xfId="36" applyNumberFormat="1" applyFont="1" applyFill="1" applyBorder="1" applyAlignment="1">
      <alignment vertical="top"/>
    </xf>
    <xf numFmtId="3" fontId="35" fillId="0" borderId="0" xfId="43" applyNumberFormat="1" applyFont="1" applyFill="1" applyAlignment="1">
      <alignment vertical="top"/>
    </xf>
    <xf numFmtId="0" fontId="36" fillId="0" borderId="0" xfId="0" applyFont="1" applyFill="1"/>
    <xf numFmtId="3" fontId="50" fillId="0" borderId="0" xfId="37" applyNumberFormat="1" applyFont="1" applyFill="1" applyBorder="1" applyAlignment="1">
      <alignment wrapText="1"/>
    </xf>
    <xf numFmtId="0" fontId="14" fillId="0" borderId="0" xfId="0" applyFont="1" applyFill="1" applyAlignment="1"/>
    <xf numFmtId="0" fontId="44" fillId="0" borderId="0" xfId="0" applyNumberFormat="1" applyFont="1" applyFill="1" applyAlignment="1">
      <alignment horizontal="left" vertical="top" indent="1"/>
    </xf>
    <xf numFmtId="0" fontId="33" fillId="0" borderId="0" xfId="0" applyNumberFormat="1" applyFont="1" applyFill="1" applyAlignment="1">
      <alignment horizontal="left" vertical="top" wrapText="1" indent="2"/>
    </xf>
    <xf numFmtId="0" fontId="33" fillId="0" borderId="0" xfId="36" applyNumberFormat="1" applyFont="1" applyFill="1" applyBorder="1" applyAlignment="1" applyProtection="1">
      <alignment horizontal="left" vertical="top" wrapText="1" indent="4"/>
    </xf>
    <xf numFmtId="3" fontId="14" fillId="0" borderId="0" xfId="43" applyNumberFormat="1" applyFont="1" applyFill="1" applyAlignment="1">
      <alignment vertical="top" wrapText="1"/>
    </xf>
    <xf numFmtId="3" fontId="50" fillId="0" borderId="0" xfId="0" applyNumberFormat="1" applyFont="1" applyFill="1" applyBorder="1"/>
    <xf numFmtId="3" fontId="28" fillId="0" borderId="0" xfId="0" applyNumberFormat="1" applyFont="1" applyFill="1" applyBorder="1" applyAlignment="1"/>
    <xf numFmtId="3" fontId="14" fillId="0" borderId="0" xfId="0" applyNumberFormat="1" applyFont="1" applyFill="1" applyBorder="1" applyAlignment="1" applyProtection="1">
      <alignment vertical="top" wrapText="1"/>
      <protection locked="0"/>
    </xf>
    <xf numFmtId="0" fontId="14" fillId="0" borderId="0" xfId="0" applyFont="1" applyBorder="1"/>
    <xf numFmtId="0" fontId="28" fillId="0" borderId="0" xfId="0" applyFont="1" applyBorder="1"/>
    <xf numFmtId="3" fontId="81" fillId="0" borderId="0" xfId="0" applyNumberFormat="1" applyFont="1" applyFill="1" applyAlignment="1"/>
    <xf numFmtId="3" fontId="81" fillId="0" borderId="0" xfId="36" applyNumberFormat="1" applyFont="1" applyFill="1" applyBorder="1" applyAlignment="1" applyProtection="1">
      <alignment vertical="top" wrapText="1"/>
    </xf>
    <xf numFmtId="3" fontId="81" fillId="0" borderId="0" xfId="36" applyNumberFormat="1" applyFont="1" applyFill="1" applyBorder="1" applyAlignment="1" applyProtection="1">
      <alignment vertical="top"/>
    </xf>
    <xf numFmtId="3" fontId="81" fillId="0" borderId="0" xfId="37" quotePrefix="1" applyNumberFormat="1" applyFont="1" applyFill="1" applyBorder="1" applyAlignment="1">
      <alignment vertical="top" wrapText="1"/>
    </xf>
    <xf numFmtId="164" fontId="83" fillId="0" borderId="12" xfId="87" applyFont="1" applyFill="1" applyBorder="1" applyAlignment="1">
      <alignment horizontal="right" vertical="top" wrapText="1"/>
    </xf>
    <xf numFmtId="0" fontId="35" fillId="0" borderId="0" xfId="43" applyFont="1" applyFill="1" applyBorder="1" applyAlignment="1">
      <alignment horizontal="left" vertical="top"/>
    </xf>
    <xf numFmtId="0" fontId="44" fillId="0" borderId="0" xfId="0" applyFont="1" applyFill="1"/>
    <xf numFmtId="0" fontId="44" fillId="27" borderId="0" xfId="36" applyFont="1" applyFill="1" applyBorder="1" applyAlignment="1" applyProtection="1">
      <alignment horizontal="right" vertical="top"/>
    </xf>
    <xf numFmtId="0" fontId="14" fillId="0" borderId="0" xfId="43"/>
    <xf numFmtId="3" fontId="14" fillId="0" borderId="0" xfId="43" applyNumberFormat="1"/>
    <xf numFmtId="164" fontId="87" fillId="0" borderId="12" xfId="87" applyFont="1" applyFill="1" applyBorder="1" applyAlignment="1">
      <alignment horizontal="right" vertical="top" wrapText="1"/>
    </xf>
    <xf numFmtId="0" fontId="39" fillId="0" borderId="0" xfId="0" applyFont="1" applyAlignment="1">
      <alignment horizontal="right"/>
    </xf>
    <xf numFmtId="0" fontId="14" fillId="0" borderId="0" xfId="157" applyFont="1" applyAlignment="1">
      <alignment horizontal="left"/>
    </xf>
    <xf numFmtId="0" fontId="14" fillId="0" borderId="0" xfId="151" applyFont="1"/>
    <xf numFmtId="3" fontId="54" fillId="0" borderId="0" xfId="43" applyNumberFormat="1" applyFont="1"/>
    <xf numFmtId="3" fontId="14" fillId="0" borderId="0" xfId="43" applyNumberFormat="1" applyFont="1" applyFill="1" applyBorder="1" applyAlignment="1">
      <alignment vertical="top" wrapText="1"/>
    </xf>
    <xf numFmtId="0" fontId="94" fillId="0" borderId="0" xfId="50" applyFont="1"/>
    <xf numFmtId="0" fontId="91" fillId="0" borderId="0" xfId="50" applyFont="1"/>
    <xf numFmtId="0" fontId="14" fillId="0" borderId="0" xfId="50"/>
    <xf numFmtId="0" fontId="90" fillId="29" borderId="10" xfId="50" applyFont="1" applyFill="1" applyBorder="1" applyAlignment="1">
      <alignment horizontal="center" vertical="top"/>
    </xf>
    <xf numFmtId="0" fontId="14" fillId="0" borderId="0" xfId="50" applyFill="1"/>
    <xf numFmtId="0" fontId="91" fillId="0" borderId="0" xfId="50" applyFont="1" applyFill="1" applyBorder="1"/>
    <xf numFmtId="3" fontId="14" fillId="0" borderId="0" xfId="37" applyNumberFormat="1" applyFont="1" applyFill="1" applyBorder="1" applyAlignment="1">
      <alignment horizontal="right"/>
    </xf>
    <xf numFmtId="0" fontId="10" fillId="0" borderId="0" xfId="50" applyFont="1" applyFill="1"/>
    <xf numFmtId="0" fontId="89" fillId="0" borderId="0" xfId="50" applyFont="1" applyFill="1"/>
    <xf numFmtId="3" fontId="36" fillId="0" borderId="0" xfId="43" applyNumberFormat="1" applyFont="1" applyFill="1" applyBorder="1" applyAlignment="1">
      <alignment vertical="top"/>
    </xf>
    <xf numFmtId="3" fontId="14" fillId="0" borderId="0" xfId="0" applyNumberFormat="1" applyFont="1" applyFill="1" applyBorder="1" applyAlignment="1">
      <alignment horizontal="right" vertical="top"/>
    </xf>
    <xf numFmtId="3" fontId="36" fillId="0" borderId="0" xfId="49" applyNumberFormat="1" applyFont="1" applyFill="1" applyBorder="1" applyAlignment="1">
      <alignment vertical="top"/>
    </xf>
    <xf numFmtId="3" fontId="75" fillId="0" borderId="0" xfId="0" applyNumberFormat="1" applyFont="1" applyFill="1" applyBorder="1" applyAlignment="1"/>
    <xf numFmtId="3" fontId="107" fillId="0" borderId="0" xfId="36" applyNumberFormat="1" applyFont="1" applyFill="1" applyBorder="1" applyAlignment="1" applyProtection="1">
      <alignment vertical="top"/>
    </xf>
    <xf numFmtId="3" fontId="0" fillId="0" borderId="0" xfId="0" applyNumberFormat="1" applyAlignment="1">
      <alignment horizontal="right"/>
    </xf>
    <xf numFmtId="0" fontId="103" fillId="0" borderId="0" xfId="50" applyFont="1" applyAlignment="1">
      <alignment wrapText="1"/>
    </xf>
    <xf numFmtId="0" fontId="108" fillId="0" borderId="0" xfId="50" applyFont="1" applyFill="1" applyAlignment="1">
      <alignment wrapText="1"/>
    </xf>
    <xf numFmtId="0" fontId="14" fillId="0" borderId="0" xfId="50" applyFont="1" applyAlignment="1">
      <alignment wrapText="1"/>
    </xf>
    <xf numFmtId="0" fontId="52" fillId="0" borderId="0" xfId="0" applyFont="1" applyFill="1" applyBorder="1" applyAlignment="1">
      <alignment horizontal="left" wrapText="1" indent="4"/>
    </xf>
    <xf numFmtId="3" fontId="36" fillId="27" borderId="0" xfId="36" applyNumberFormat="1" applyFont="1" applyFill="1" applyBorder="1" applyAlignment="1" applyProtection="1">
      <alignment vertical="top"/>
    </xf>
    <xf numFmtId="3" fontId="75" fillId="0" borderId="0" xfId="36" applyNumberFormat="1" applyFont="1" applyFill="1" applyBorder="1" applyAlignment="1" applyProtection="1">
      <alignment vertical="top" wrapText="1"/>
    </xf>
    <xf numFmtId="3" fontId="14" fillId="0" borderId="0" xfId="0" applyNumberFormat="1" applyFont="1" applyAlignment="1"/>
    <xf numFmtId="3" fontId="39" fillId="0" borderId="0" xfId="151" applyNumberFormat="1" applyFont="1" applyFill="1" applyAlignment="1">
      <alignment vertical="top"/>
    </xf>
    <xf numFmtId="3" fontId="35" fillId="0" borderId="0" xfId="151" applyNumberFormat="1" applyFont="1" applyFill="1" applyAlignment="1">
      <alignment vertical="top"/>
    </xf>
    <xf numFmtId="3" fontId="35" fillId="0" borderId="0" xfId="151" applyNumberFormat="1" applyFont="1" applyFill="1" applyAlignment="1">
      <alignment vertical="top" wrapText="1"/>
    </xf>
    <xf numFmtId="0" fontId="43" fillId="0" borderId="0" xfId="0" applyFont="1" applyAlignment="1">
      <alignment vertical="center"/>
    </xf>
    <xf numFmtId="3" fontId="33" fillId="0" borderId="0" xfId="0" applyNumberFormat="1" applyFont="1" applyFill="1" applyAlignment="1">
      <alignment vertical="top" wrapText="1"/>
    </xf>
    <xf numFmtId="0" fontId="33" fillId="0" borderId="0" xfId="0" applyNumberFormat="1" applyFont="1" applyFill="1" applyAlignment="1">
      <alignment horizontal="left" vertical="top" wrapText="1" indent="3"/>
    </xf>
    <xf numFmtId="0" fontId="33" fillId="0" borderId="0" xfId="0" applyNumberFormat="1" applyFont="1" applyFill="1" applyAlignment="1">
      <alignment horizontal="left" vertical="top" wrapText="1" indent="4"/>
    </xf>
    <xf numFmtId="3" fontId="14" fillId="0" borderId="0" xfId="36" applyNumberFormat="1" applyFont="1" applyFill="1" applyBorder="1" applyAlignment="1">
      <alignment vertical="top"/>
    </xf>
    <xf numFmtId="3" fontId="44" fillId="0" borderId="0" xfId="0" quotePrefix="1" applyNumberFormat="1" applyFont="1" applyFill="1" applyAlignment="1">
      <alignment vertical="top" wrapText="1"/>
    </xf>
    <xf numFmtId="3" fontId="14" fillId="0" borderId="0" xfId="35" applyNumberFormat="1" applyFont="1" applyFill="1" applyBorder="1" applyAlignment="1" applyProtection="1">
      <alignment vertical="top" wrapText="1"/>
    </xf>
    <xf numFmtId="3" fontId="39" fillId="0" borderId="0" xfId="43" applyNumberFormat="1" applyFont="1" applyFill="1" applyAlignment="1">
      <alignment vertical="top" wrapText="1"/>
    </xf>
    <xf numFmtId="3" fontId="35" fillId="0" borderId="0" xfId="43" applyNumberFormat="1" applyFont="1" applyFill="1" applyAlignment="1">
      <alignment vertical="top" wrapText="1"/>
    </xf>
    <xf numFmtId="3" fontId="75" fillId="0" borderId="0" xfId="31" applyNumberFormat="1" applyFont="1" applyFill="1" applyBorder="1" applyAlignment="1" applyProtection="1">
      <alignment vertical="top" wrapText="1"/>
    </xf>
    <xf numFmtId="0" fontId="88" fillId="0" borderId="0" xfId="151" applyFont="1"/>
    <xf numFmtId="0" fontId="96" fillId="0" borderId="0" xfId="164" applyFont="1" applyFill="1" applyBorder="1"/>
    <xf numFmtId="0" fontId="91" fillId="0" borderId="0" xfId="164" applyFont="1" applyFill="1"/>
    <xf numFmtId="0" fontId="9" fillId="0" borderId="0" xfId="164" applyFill="1"/>
    <xf numFmtId="0" fontId="14" fillId="0" borderId="0" xfId="148" applyAlignment="1">
      <alignment wrapText="1"/>
    </xf>
    <xf numFmtId="0" fontId="14" fillId="0" borderId="0" xfId="148"/>
    <xf numFmtId="0" fontId="108" fillId="0" borderId="15" xfId="151" applyFont="1" applyBorder="1"/>
    <xf numFmtId="0" fontId="103" fillId="0" borderId="11" xfId="151" applyFont="1" applyFill="1" applyBorder="1" applyAlignment="1" applyProtection="1">
      <alignment horizontal="left" vertical="top" wrapText="1"/>
      <protection locked="0"/>
    </xf>
    <xf numFmtId="0" fontId="103" fillId="0" borderId="11" xfId="151" applyFont="1" applyFill="1" applyBorder="1" applyAlignment="1" applyProtection="1">
      <alignment horizontal="right" vertical="top" wrapText="1"/>
      <protection locked="0"/>
    </xf>
    <xf numFmtId="14" fontId="105" fillId="0" borderId="11" xfId="151" applyNumberFormat="1" applyFont="1" applyFill="1" applyBorder="1" applyAlignment="1" applyProtection="1">
      <alignment horizontal="right" vertical="top" wrapText="1"/>
      <protection locked="0"/>
    </xf>
    <xf numFmtId="1" fontId="103" fillId="0" borderId="11" xfId="151" applyNumberFormat="1" applyFont="1" applyFill="1" applyBorder="1" applyAlignment="1" applyProtection="1">
      <alignment horizontal="right" vertical="top" wrapText="1"/>
      <protection locked="0"/>
    </xf>
    <xf numFmtId="3" fontId="78" fillId="27" borderId="0" xfId="36" applyNumberFormat="1" applyFont="1" applyFill="1" applyBorder="1" applyAlignment="1" applyProtection="1">
      <alignment vertical="top"/>
    </xf>
    <xf numFmtId="0" fontId="45" fillId="0" borderId="0" xfId="156" applyFont="1" applyAlignment="1">
      <alignment horizontal="left" wrapText="1"/>
    </xf>
    <xf numFmtId="0" fontId="14" fillId="0" borderId="0" xfId="157" applyFont="1" applyFill="1"/>
    <xf numFmtId="0" fontId="45" fillId="0" borderId="0" xfId="148" applyFont="1" applyAlignment="1">
      <alignment horizontal="right"/>
    </xf>
    <xf numFmtId="0" fontId="35" fillId="0" borderId="0" xfId="157" applyFont="1" applyBorder="1" applyAlignment="1">
      <alignment horizontal="right"/>
    </xf>
    <xf numFmtId="0" fontId="45" fillId="0" borderId="0" xfId="156" applyFont="1" applyFill="1" applyAlignment="1"/>
    <xf numFmtId="0" fontId="14" fillId="0" borderId="0" xfId="156" applyFont="1" applyFill="1"/>
    <xf numFmtId="0" fontId="45" fillId="0" borderId="0" xfId="156" applyFont="1" applyFill="1" applyAlignment="1">
      <alignment horizontal="center"/>
    </xf>
    <xf numFmtId="0" fontId="46" fillId="0" borderId="0" xfId="156" applyFont="1" applyBorder="1" applyAlignment="1">
      <alignment horizontal="right"/>
    </xf>
    <xf numFmtId="0" fontId="41" fillId="0" borderId="33" xfId="148" applyFont="1" applyBorder="1" applyAlignment="1">
      <alignment vertical="top"/>
    </xf>
    <xf numFmtId="0" fontId="79" fillId="0" borderId="33" xfId="148" applyFont="1" applyFill="1" applyBorder="1" applyAlignment="1">
      <alignment horizontal="center" vertical="top" wrapText="1"/>
    </xf>
    <xf numFmtId="0" fontId="14" fillId="0" borderId="33" xfId="148" applyFont="1" applyBorder="1"/>
    <xf numFmtId="3" fontId="14" fillId="0" borderId="33" xfId="157" applyNumberFormat="1" applyFont="1" applyBorder="1" applyAlignment="1">
      <alignment horizontal="right" vertical="top" wrapText="1"/>
    </xf>
    <xf numFmtId="0" fontId="14" fillId="0" borderId="33" xfId="148" applyBorder="1"/>
    <xf numFmtId="0" fontId="14" fillId="0" borderId="33" xfId="148" applyBorder="1" applyAlignment="1">
      <alignment horizontal="left" wrapText="1" indent="2"/>
    </xf>
    <xf numFmtId="0" fontId="14" fillId="0" borderId="33" xfId="148" applyBorder="1" applyAlignment="1">
      <alignment horizontal="left" wrapText="1" indent="4"/>
    </xf>
    <xf numFmtId="0" fontId="14" fillId="0" borderId="33" xfId="148" applyBorder="1" applyAlignment="1">
      <alignment horizontal="left" indent="4"/>
    </xf>
    <xf numFmtId="0" fontId="14" fillId="0" borderId="33" xfId="148" applyBorder="1" applyAlignment="1">
      <alignment horizontal="left" indent="1"/>
    </xf>
    <xf numFmtId="0" fontId="14" fillId="0" borderId="33" xfId="156" applyFont="1" applyFill="1" applyBorder="1"/>
    <xf numFmtId="0" fontId="14" fillId="0" borderId="0" xfId="148" applyFont="1" applyBorder="1"/>
    <xf numFmtId="0" fontId="35" fillId="0" borderId="0" xfId="157" applyFont="1" applyBorder="1" applyAlignment="1">
      <alignment horizontal="center" vertical="top" wrapText="1"/>
    </xf>
    <xf numFmtId="0" fontId="35" fillId="0" borderId="0" xfId="156" applyFont="1" applyBorder="1" applyAlignment="1">
      <alignment horizontal="left"/>
    </xf>
    <xf numFmtId="0" fontId="14" fillId="0" borderId="0" xfId="157" applyFont="1" applyBorder="1"/>
    <xf numFmtId="0" fontId="14" fillId="0" borderId="0" xfId="157" applyFont="1"/>
    <xf numFmtId="0" fontId="33" fillId="0" borderId="0" xfId="157" applyFont="1" applyAlignment="1">
      <alignment vertical="top" wrapText="1"/>
    </xf>
    <xf numFmtId="0" fontId="14" fillId="0" borderId="0" xfId="148" applyFill="1"/>
    <xf numFmtId="0" fontId="14" fillId="0" borderId="0" xfId="156" applyFont="1"/>
    <xf numFmtId="164" fontId="83" fillId="0" borderId="33" xfId="87" applyFont="1" applyFill="1" applyBorder="1" applyAlignment="1">
      <alignment horizontal="center" vertical="top" wrapText="1"/>
    </xf>
    <xf numFmtId="164" fontId="83" fillId="0" borderId="33" xfId="87" applyFont="1" applyFill="1" applyBorder="1" applyAlignment="1">
      <alignment horizontal="right" vertical="top" wrapText="1"/>
    </xf>
    <xf numFmtId="9" fontId="83" fillId="30" borderId="33" xfId="46" applyFont="1" applyFill="1" applyBorder="1" applyAlignment="1">
      <alignment horizontal="center" vertical="top" wrapText="1"/>
    </xf>
    <xf numFmtId="0" fontId="75" fillId="0" borderId="0" xfId="0" applyFont="1" applyBorder="1"/>
    <xf numFmtId="3" fontId="75" fillId="0" borderId="0" xfId="0" applyNumberFormat="1" applyFont="1" applyFill="1" applyBorder="1" applyAlignment="1">
      <alignment vertical="top"/>
    </xf>
    <xf numFmtId="9" fontId="14" fillId="0" borderId="0" xfId="150" applyFont="1" applyFill="1" applyBorder="1" applyAlignment="1"/>
    <xf numFmtId="9" fontId="36" fillId="0" borderId="0" xfId="150" applyFont="1" applyFill="1" applyBorder="1" applyAlignment="1">
      <alignment vertical="top"/>
    </xf>
    <xf numFmtId="9" fontId="35" fillId="0" borderId="0" xfId="150" applyFont="1" applyFill="1" applyBorder="1" applyAlignment="1"/>
    <xf numFmtId="9" fontId="14" fillId="0" borderId="0" xfId="150" applyFont="1" applyFill="1" applyBorder="1" applyAlignment="1">
      <alignment vertical="top"/>
    </xf>
    <xf numFmtId="9" fontId="14" fillId="0" borderId="0" xfId="46" applyFont="1" applyBorder="1" applyAlignment="1">
      <alignment horizontal="right"/>
    </xf>
    <xf numFmtId="3" fontId="81" fillId="0" borderId="0" xfId="43" applyNumberFormat="1" applyFont="1" applyFill="1" applyBorder="1" applyAlignment="1">
      <alignment vertical="top"/>
    </xf>
    <xf numFmtId="3" fontId="75" fillId="0" borderId="0" xfId="43" applyNumberFormat="1" applyFont="1" applyFill="1" applyBorder="1" applyAlignment="1">
      <alignment vertical="top" wrapText="1"/>
    </xf>
    <xf numFmtId="3" fontId="75" fillId="0" borderId="0" xfId="0" applyNumberFormat="1" applyFont="1" applyFill="1" applyBorder="1" applyAlignment="1">
      <alignment horizontal="right" vertical="top"/>
    </xf>
    <xf numFmtId="9" fontId="14" fillId="0" borderId="0" xfId="150" applyFont="1" applyFill="1" applyAlignment="1">
      <alignment vertical="top"/>
    </xf>
    <xf numFmtId="9" fontId="14" fillId="0" borderId="0" xfId="150" applyFont="1" applyFill="1" applyBorder="1" applyAlignment="1">
      <alignment vertical="top" wrapText="1"/>
    </xf>
    <xf numFmtId="9" fontId="14" fillId="0" borderId="0" xfId="150" applyFont="1" applyFill="1" applyBorder="1" applyAlignment="1">
      <alignment horizontal="right" vertical="top"/>
    </xf>
    <xf numFmtId="0" fontId="45" fillId="0" borderId="0" xfId="151" applyFont="1" applyAlignment="1">
      <alignment horizontal="right"/>
    </xf>
    <xf numFmtId="0" fontId="88" fillId="0" borderId="0" xfId="151" applyFont="1" applyAlignment="1"/>
    <xf numFmtId="0" fontId="14" fillId="0" borderId="33" xfId="151" applyFont="1" applyBorder="1" applyAlignment="1">
      <alignment horizontal="center" vertical="top" wrapText="1"/>
    </xf>
    <xf numFmtId="0" fontId="14" fillId="0" borderId="33" xfId="151" applyFont="1" applyBorder="1" applyAlignment="1">
      <alignment horizontal="center" vertical="top"/>
    </xf>
    <xf numFmtId="0" fontId="14" fillId="0" borderId="31" xfId="151" applyFont="1" applyBorder="1" applyAlignment="1">
      <alignment horizontal="center" vertical="top" wrapText="1"/>
    </xf>
    <xf numFmtId="0" fontId="103" fillId="0" borderId="31" xfId="151" applyFont="1" applyFill="1" applyBorder="1" applyAlignment="1" applyProtection="1">
      <alignment horizontal="right" vertical="top" wrapText="1"/>
      <protection locked="0"/>
    </xf>
    <xf numFmtId="0" fontId="108" fillId="0" borderId="33" xfId="151" applyFont="1" applyBorder="1"/>
    <xf numFmtId="0" fontId="88" fillId="0" borderId="33" xfId="151" applyFont="1" applyBorder="1"/>
    <xf numFmtId="0" fontId="118" fillId="0" borderId="33" xfId="151" applyFont="1" applyBorder="1"/>
    <xf numFmtId="0" fontId="88" fillId="0" borderId="33" xfId="151" applyFont="1" applyBorder="1" applyAlignment="1">
      <alignment horizontal="center"/>
    </xf>
    <xf numFmtId="1" fontId="118" fillId="0" borderId="33" xfId="151" applyNumberFormat="1" applyFont="1" applyBorder="1"/>
    <xf numFmtId="0" fontId="109" fillId="0" borderId="0" xfId="151" applyFont="1" applyAlignment="1">
      <alignment horizontal="left"/>
    </xf>
    <xf numFmtId="0" fontId="109" fillId="0" borderId="0" xfId="151" applyFont="1"/>
    <xf numFmtId="0" fontId="75" fillId="0" borderId="0" xfId="148" applyFont="1" applyBorder="1" applyAlignment="1">
      <alignment horizontal="right"/>
    </xf>
    <xf numFmtId="0" fontId="14" fillId="0" borderId="0" xfId="148" applyFont="1" applyBorder="1" applyAlignment="1">
      <alignment horizontal="right"/>
    </xf>
    <xf numFmtId="3" fontId="76" fillId="0" borderId="0" xfId="0" applyNumberFormat="1" applyFont="1" applyBorder="1" applyAlignment="1"/>
    <xf numFmtId="3" fontId="75" fillId="0" borderId="0" xfId="0" applyNumberFormat="1" applyFont="1" applyAlignment="1">
      <alignment horizontal="right"/>
    </xf>
    <xf numFmtId="9" fontId="35" fillId="0" borderId="0" xfId="150" applyFont="1" applyBorder="1" applyAlignment="1"/>
    <xf numFmtId="9" fontId="0" fillId="0" borderId="0" xfId="150" applyFont="1" applyAlignment="1">
      <alignment horizontal="right"/>
    </xf>
    <xf numFmtId="9" fontId="14" fillId="0" borderId="0" xfId="150" applyFont="1" applyBorder="1" applyAlignment="1"/>
    <xf numFmtId="9" fontId="28" fillId="0" borderId="0" xfId="150" applyFont="1" applyFill="1" applyBorder="1" applyAlignment="1"/>
    <xf numFmtId="9" fontId="0" fillId="0" borderId="0" xfId="150" applyFont="1" applyBorder="1"/>
    <xf numFmtId="0" fontId="112" fillId="0" borderId="0" xfId="43" applyFont="1"/>
    <xf numFmtId="0" fontId="112" fillId="0" borderId="0" xfId="43" applyFont="1" applyAlignment="1">
      <alignment horizontal="justify"/>
    </xf>
    <xf numFmtId="0" fontId="112" fillId="0" borderId="0" xfId="43" applyFont="1" applyAlignment="1">
      <alignment horizontal="right"/>
    </xf>
    <xf numFmtId="0" fontId="101" fillId="0" borderId="32" xfId="43" applyFont="1" applyBorder="1" applyAlignment="1">
      <alignment horizontal="center" vertical="top"/>
    </xf>
    <xf numFmtId="0" fontId="101" fillId="0" borderId="34" xfId="43" applyFont="1" applyBorder="1" applyAlignment="1">
      <alignment horizontal="center" vertical="top"/>
    </xf>
    <xf numFmtId="0" fontId="101" fillId="0" borderId="30" xfId="43" applyFont="1" applyBorder="1" applyAlignment="1">
      <alignment horizontal="justify" vertical="top"/>
    </xf>
    <xf numFmtId="0" fontId="101" fillId="0" borderId="31" xfId="43" applyFont="1" applyBorder="1" applyAlignment="1">
      <alignment horizontal="justify"/>
    </xf>
    <xf numFmtId="0" fontId="101" fillId="0" borderId="33" xfId="43" applyFont="1" applyBorder="1" applyAlignment="1">
      <alignment horizontal="center" wrapText="1"/>
    </xf>
    <xf numFmtId="3" fontId="92" fillId="0" borderId="33" xfId="43" applyNumberFormat="1" applyFont="1" applyFill="1" applyBorder="1" applyAlignment="1">
      <alignment horizontal="right" vertical="top"/>
    </xf>
    <xf numFmtId="0" fontId="14" fillId="0" borderId="0" xfId="43" applyAlignment="1">
      <alignment vertical="top"/>
    </xf>
    <xf numFmtId="0" fontId="92" fillId="0" borderId="33" xfId="43" applyFont="1" applyFill="1" applyBorder="1" applyAlignment="1">
      <alignment horizontal="justify" vertical="top"/>
    </xf>
    <xf numFmtId="3" fontId="92" fillId="28" borderId="33" xfId="43" applyNumberFormat="1" applyFont="1" applyFill="1" applyBorder="1" applyAlignment="1">
      <alignment horizontal="right" vertical="top"/>
    </xf>
    <xf numFmtId="0" fontId="112" fillId="0" borderId="0" xfId="43" applyFont="1" applyAlignment="1">
      <alignment horizontal="left" vertical="top" wrapText="1"/>
    </xf>
    <xf numFmtId="0" fontId="112" fillId="0" borderId="0" xfId="43" applyFont="1" applyAlignment="1">
      <alignment horizontal="left" vertical="top"/>
    </xf>
    <xf numFmtId="0" fontId="102" fillId="29" borderId="34" xfId="50" applyFont="1" applyFill="1" applyBorder="1" applyAlignment="1">
      <alignment horizontal="center" vertical="top" wrapText="1"/>
    </xf>
    <xf numFmtId="0" fontId="90" fillId="29" borderId="34" xfId="50" applyFont="1" applyFill="1" applyBorder="1" applyAlignment="1">
      <alignment horizontal="center" vertical="top" wrapText="1"/>
    </xf>
    <xf numFmtId="0" fontId="98" fillId="29" borderId="34" xfId="50" applyFont="1" applyFill="1" applyBorder="1" applyAlignment="1">
      <alignment horizontal="center" vertical="top" wrapText="1"/>
    </xf>
    <xf numFmtId="0" fontId="14" fillId="0" borderId="0" xfId="50" applyBorder="1"/>
    <xf numFmtId="0" fontId="90" fillId="31" borderId="0" xfId="50" applyFont="1" applyFill="1" applyBorder="1" applyAlignment="1">
      <alignment horizontal="center" vertical="top" wrapText="1"/>
    </xf>
    <xf numFmtId="3" fontId="90" fillId="31" borderId="0" xfId="50" applyNumberFormat="1" applyFont="1" applyFill="1" applyBorder="1" applyAlignment="1">
      <alignment horizontal="right" vertical="top" wrapText="1"/>
    </xf>
    <xf numFmtId="0" fontId="91" fillId="0" borderId="0" xfId="50" applyFont="1" applyBorder="1"/>
    <xf numFmtId="3" fontId="99" fillId="0" borderId="0" xfId="151" applyNumberFormat="1" applyFont="1" applyFill="1" applyBorder="1" applyAlignment="1" applyProtection="1">
      <alignment vertical="top"/>
      <protection locked="0"/>
    </xf>
    <xf numFmtId="0" fontId="99" fillId="0" borderId="0" xfId="164" applyFont="1" applyFill="1" applyBorder="1" applyAlignment="1">
      <alignment horizontal="left" vertical="top" wrapText="1"/>
    </xf>
    <xf numFmtId="0" fontId="91" fillId="0" borderId="0" xfId="164" applyFont="1" applyFill="1" applyBorder="1"/>
    <xf numFmtId="0" fontId="99" fillId="0" borderId="0" xfId="50" applyFont="1" applyFill="1" applyBorder="1" applyAlignment="1">
      <alignment horizontal="left" vertical="top" wrapText="1"/>
    </xf>
    <xf numFmtId="0" fontId="91" fillId="0" borderId="0" xfId="164" applyFont="1" applyFill="1" applyBorder="1" applyAlignment="1">
      <alignment vertical="top"/>
    </xf>
    <xf numFmtId="0" fontId="113" fillId="29" borderId="0" xfId="50" applyFont="1" applyFill="1" applyBorder="1" applyAlignment="1">
      <alignment horizontal="center" vertical="top" wrapText="1"/>
    </xf>
    <xf numFmtId="0" fontId="113" fillId="29" borderId="0" xfId="50" applyFont="1" applyFill="1" applyBorder="1" applyAlignment="1">
      <alignment horizontal="right" vertical="top" wrapText="1"/>
    </xf>
    <xf numFmtId="0" fontId="14" fillId="0" borderId="0" xfId="50" applyFill="1" applyBorder="1"/>
    <xf numFmtId="14" fontId="91" fillId="0" borderId="0" xfId="164" applyNumberFormat="1" applyFont="1" applyFill="1" applyBorder="1" applyAlignment="1">
      <alignment horizontal="center" vertical="top"/>
    </xf>
    <xf numFmtId="0" fontId="91" fillId="0" borderId="0" xfId="50" applyFont="1" applyFill="1" applyBorder="1" applyAlignment="1">
      <alignment horizontal="left" vertical="top" wrapText="1"/>
    </xf>
    <xf numFmtId="0" fontId="113" fillId="29" borderId="0" xfId="50" applyFont="1" applyFill="1" applyBorder="1" applyAlignment="1">
      <alignment horizontal="center" vertical="top"/>
    </xf>
    <xf numFmtId="0" fontId="90" fillId="31" borderId="0" xfId="50" applyFont="1" applyFill="1" applyBorder="1" applyAlignment="1">
      <alignment vertical="top"/>
    </xf>
    <xf numFmtId="0" fontId="90" fillId="31" borderId="0" xfId="50" applyFont="1" applyFill="1" applyBorder="1" applyAlignment="1">
      <alignment horizontal="left" vertical="top" wrapText="1"/>
    </xf>
    <xf numFmtId="3" fontId="91" fillId="0" borderId="0" xfId="50" applyNumberFormat="1" applyFont="1" applyBorder="1"/>
    <xf numFmtId="0" fontId="10" fillId="0" borderId="0" xfId="50" applyFont="1" applyFill="1" applyBorder="1"/>
    <xf numFmtId="0" fontId="89" fillId="0" borderId="0" xfId="50" applyFont="1" applyFill="1" applyBorder="1"/>
    <xf numFmtId="0" fontId="39" fillId="0" borderId="0" xfId="0" applyFont="1" applyAlignment="1">
      <alignment horizontal="left" vertical="top"/>
    </xf>
    <xf numFmtId="0" fontId="94" fillId="0" borderId="0" xfId="50" applyFont="1" applyAlignment="1"/>
    <xf numFmtId="0" fontId="103" fillId="0" borderId="0" xfId="50" applyFont="1" applyAlignment="1"/>
    <xf numFmtId="0" fontId="35" fillId="0" borderId="0" xfId="0" applyFont="1" applyFill="1" applyBorder="1" applyAlignment="1">
      <alignment horizontal="right"/>
    </xf>
    <xf numFmtId="0" fontId="34" fillId="0" borderId="0" xfId="43" applyFont="1" applyAlignment="1">
      <alignment horizontal="left"/>
    </xf>
    <xf numFmtId="0" fontId="45" fillId="0" borderId="0" xfId="43" applyFont="1" applyAlignment="1">
      <alignment horizontal="left"/>
    </xf>
    <xf numFmtId="0" fontId="46" fillId="0" borderId="0" xfId="43" applyFont="1"/>
    <xf numFmtId="0" fontId="14" fillId="0" borderId="0" xfId="43" applyAlignment="1">
      <alignment horizontal="right"/>
    </xf>
    <xf numFmtId="0" fontId="45" fillId="0" borderId="0" xfId="43" applyFont="1" applyAlignment="1">
      <alignment horizontal="right"/>
    </xf>
    <xf numFmtId="0" fontId="46" fillId="0" borderId="0" xfId="43" applyFont="1" applyAlignment="1"/>
    <xf numFmtId="0" fontId="119" fillId="0" borderId="0" xfId="43" applyFont="1" applyAlignment="1"/>
    <xf numFmtId="0" fontId="45" fillId="0" borderId="0" xfId="43" applyFont="1" applyAlignment="1"/>
    <xf numFmtId="0" fontId="46" fillId="0" borderId="0" xfId="43" applyFont="1" applyBorder="1"/>
    <xf numFmtId="0" fontId="46" fillId="0" borderId="0" xfId="43" applyFont="1" applyBorder="1" applyAlignment="1"/>
    <xf numFmtId="0" fontId="45" fillId="0" borderId="0" xfId="43" applyFont="1" applyBorder="1" applyAlignment="1">
      <alignment horizontal="right"/>
    </xf>
    <xf numFmtId="0" fontId="14" fillId="0" borderId="0" xfId="43" applyBorder="1" applyAlignment="1">
      <alignment horizontal="right"/>
    </xf>
    <xf numFmtId="0" fontId="120" fillId="0" borderId="21" xfId="43" applyFont="1" applyBorder="1" applyAlignment="1">
      <alignment horizontal="center" vertical="top" wrapText="1"/>
    </xf>
    <xf numFmtId="0" fontId="120" fillId="0" borderId="18" xfId="43" applyFont="1" applyBorder="1" applyAlignment="1">
      <alignment horizontal="center" vertical="top" wrapText="1"/>
    </xf>
    <xf numFmtId="0" fontId="120" fillId="0" borderId="41" xfId="43" applyFont="1" applyBorder="1" applyAlignment="1">
      <alignment horizontal="center" vertical="top" wrapText="1"/>
    </xf>
    <xf numFmtId="0" fontId="100" fillId="0" borderId="43" xfId="43" applyFont="1" applyBorder="1" applyAlignment="1">
      <alignment horizontal="center" vertical="top" wrapText="1"/>
    </xf>
    <xf numFmtId="0" fontId="82" fillId="0" borderId="17" xfId="43" applyFont="1" applyBorder="1" applyAlignment="1">
      <alignment horizontal="center" wrapText="1"/>
    </xf>
    <xf numFmtId="0" fontId="51" fillId="0" borderId="0" xfId="43" applyFont="1"/>
    <xf numFmtId="0" fontId="51" fillId="0" borderId="22" xfId="43" applyFont="1" applyBorder="1" applyAlignment="1"/>
    <xf numFmtId="0" fontId="51" fillId="0" borderId="19" xfId="43" applyFont="1" applyBorder="1" applyAlignment="1">
      <alignment wrapText="1"/>
    </xf>
    <xf numFmtId="0" fontId="51" fillId="0" borderId="19" xfId="43" applyFont="1" applyBorder="1" applyAlignment="1">
      <alignment horizontal="center" vertical="top" wrapText="1"/>
    </xf>
    <xf numFmtId="0" fontId="51" fillId="0" borderId="19" xfId="43" applyFont="1" applyBorder="1" applyAlignment="1"/>
    <xf numFmtId="0" fontId="51" fillId="0" borderId="42" xfId="43" applyFont="1" applyBorder="1" applyAlignment="1">
      <alignment vertical="top"/>
    </xf>
    <xf numFmtId="0" fontId="100" fillId="0" borderId="19" xfId="43" applyFont="1" applyBorder="1" applyAlignment="1">
      <alignment horizontal="center" vertical="top"/>
    </xf>
    <xf numFmtId="0" fontId="120" fillId="0" borderId="39" xfId="43" applyFont="1" applyBorder="1" applyAlignment="1">
      <alignment horizontal="center" vertical="top" wrapText="1"/>
    </xf>
    <xf numFmtId="0" fontId="120" fillId="0" borderId="42" xfId="43" applyFont="1" applyBorder="1" applyAlignment="1">
      <alignment horizontal="center" vertical="top" wrapText="1"/>
    </xf>
    <xf numFmtId="0" fontId="120" fillId="0" borderId="13" xfId="43" applyFont="1" applyBorder="1" applyAlignment="1">
      <alignment horizontal="center" vertical="top" wrapText="1"/>
    </xf>
    <xf numFmtId="0" fontId="100" fillId="0" borderId="13" xfId="43" applyFont="1" applyBorder="1" applyAlignment="1">
      <alignment horizontal="center" vertical="top"/>
    </xf>
    <xf numFmtId="0" fontId="100" fillId="0" borderId="14" xfId="43" applyFont="1" applyBorder="1" applyAlignment="1">
      <alignment horizontal="center" vertical="top"/>
    </xf>
    <xf numFmtId="0" fontId="100" fillId="0" borderId="14" xfId="43" applyFont="1" applyBorder="1" applyAlignment="1">
      <alignment horizontal="center" vertical="top" wrapText="1"/>
    </xf>
    <xf numFmtId="0" fontId="120" fillId="0" borderId="20" xfId="43" applyFont="1" applyBorder="1" applyAlignment="1">
      <alignment horizontal="center"/>
    </xf>
    <xf numFmtId="0" fontId="46" fillId="0" borderId="28" xfId="43" applyFont="1" applyBorder="1" applyAlignment="1">
      <alignment horizontal="center" vertical="top" wrapText="1"/>
    </xf>
    <xf numFmtId="0" fontId="46" fillId="0" borderId="31" xfId="43" applyFont="1" applyBorder="1" applyAlignment="1">
      <alignment horizontal="center" wrapText="1"/>
    </xf>
    <xf numFmtId="0" fontId="46" fillId="0" borderId="31" xfId="43" applyFont="1" applyBorder="1" applyAlignment="1">
      <alignment horizontal="center" vertical="top" wrapText="1"/>
    </xf>
    <xf numFmtId="0" fontId="46" fillId="0" borderId="30" xfId="43" applyFont="1" applyBorder="1" applyAlignment="1">
      <alignment horizontal="center" wrapText="1"/>
    </xf>
    <xf numFmtId="0" fontId="46" fillId="0" borderId="29" xfId="43" applyFont="1" applyBorder="1" applyAlignment="1">
      <alignment horizontal="center" wrapText="1"/>
    </xf>
    <xf numFmtId="0" fontId="46" fillId="0" borderId="31" xfId="43" applyFont="1" applyBorder="1" applyAlignment="1">
      <alignment wrapText="1"/>
    </xf>
    <xf numFmtId="0" fontId="46" fillId="0" borderId="27" xfId="43" applyFont="1" applyBorder="1"/>
    <xf numFmtId="0" fontId="46" fillId="0" borderId="31" xfId="43" applyFont="1" applyBorder="1"/>
    <xf numFmtId="0" fontId="46" fillId="0" borderId="30" xfId="43" applyFont="1" applyBorder="1"/>
    <xf numFmtId="0" fontId="46" fillId="0" borderId="29" xfId="43" applyFont="1" applyBorder="1"/>
    <xf numFmtId="0" fontId="46" fillId="0" borderId="19" xfId="43" applyFont="1" applyBorder="1" applyAlignment="1">
      <alignment wrapText="1"/>
    </xf>
    <xf numFmtId="0" fontId="46" fillId="0" borderId="24" xfId="43" applyFont="1" applyBorder="1"/>
    <xf numFmtId="0" fontId="46" fillId="0" borderId="19" xfId="43" applyFont="1" applyBorder="1"/>
    <xf numFmtId="0" fontId="46" fillId="0" borderId="42" xfId="43" applyFont="1" applyBorder="1"/>
    <xf numFmtId="0" fontId="46" fillId="0" borderId="16" xfId="43" applyFont="1" applyBorder="1"/>
    <xf numFmtId="0" fontId="14" fillId="0" borderId="0" xfId="587" applyFont="1" applyAlignment="1">
      <alignment horizontal="left"/>
    </xf>
    <xf numFmtId="0" fontId="47" fillId="0" borderId="0" xfId="43" applyFont="1" applyBorder="1" applyAlignment="1">
      <alignment wrapText="1"/>
    </xf>
    <xf numFmtId="0" fontId="14" fillId="0" borderId="0" xfId="43" applyAlignment="1"/>
    <xf numFmtId="0" fontId="75" fillId="0" borderId="0" xfId="0" applyFont="1" applyFill="1"/>
    <xf numFmtId="9" fontId="14" fillId="0" borderId="0" xfId="46" applyFont="1" applyFill="1"/>
    <xf numFmtId="0" fontId="83" fillId="0" borderId="33" xfId="0" applyFont="1" applyFill="1" applyBorder="1" applyAlignment="1">
      <alignment horizontal="center" vertical="top" wrapText="1"/>
    </xf>
    <xf numFmtId="0" fontId="116" fillId="0" borderId="33" xfId="0" applyFont="1" applyFill="1" applyBorder="1" applyAlignment="1">
      <alignment horizontal="center" vertical="top" wrapText="1"/>
    </xf>
    <xf numFmtId="9" fontId="83" fillId="0" borderId="33" xfId="46" applyFont="1" applyFill="1" applyBorder="1" applyAlignment="1">
      <alignment horizontal="center" vertical="top" wrapText="1"/>
    </xf>
    <xf numFmtId="3" fontId="121" fillId="0" borderId="0" xfId="36" applyNumberFormat="1" applyFont="1" applyFill="1" applyBorder="1" applyAlignment="1" applyProtection="1">
      <alignment vertical="top"/>
    </xf>
    <xf numFmtId="3" fontId="76" fillId="0" borderId="0" xfId="36" applyNumberFormat="1" applyFont="1" applyFill="1" applyBorder="1" applyAlignment="1" applyProtection="1">
      <alignment vertical="top"/>
    </xf>
    <xf numFmtId="9" fontId="35" fillId="0" borderId="0" xfId="150" applyFont="1" applyFill="1" applyBorder="1" applyAlignment="1" applyProtection="1">
      <alignment vertical="top"/>
    </xf>
    <xf numFmtId="9" fontId="36" fillId="0" borderId="0" xfId="150" applyFont="1" applyFill="1" applyBorder="1" applyAlignment="1" applyProtection="1">
      <alignment vertical="top"/>
    </xf>
    <xf numFmtId="9" fontId="35" fillId="0" borderId="0" xfId="150" applyFont="1" applyFill="1" applyBorder="1" applyAlignment="1">
      <alignment vertical="top"/>
    </xf>
    <xf numFmtId="9" fontId="50" fillId="0" borderId="0" xfId="150" applyFont="1" applyFill="1" applyBorder="1" applyAlignment="1" applyProtection="1">
      <alignment vertical="top"/>
    </xf>
    <xf numFmtId="9" fontId="50" fillId="0" borderId="0" xfId="150" applyFont="1" applyFill="1" applyBorder="1" applyAlignment="1" applyProtection="1">
      <alignment vertical="top" wrapText="1"/>
    </xf>
    <xf numFmtId="9" fontId="75" fillId="0" borderId="0" xfId="150" applyFont="1" applyFill="1" applyAlignment="1">
      <alignment vertical="top"/>
    </xf>
    <xf numFmtId="9" fontId="33" fillId="0" borderId="0" xfId="150" applyFont="1" applyFill="1" applyBorder="1" applyAlignment="1" applyProtection="1">
      <alignment vertical="top"/>
    </xf>
    <xf numFmtId="9" fontId="14" fillId="0" borderId="0" xfId="150" applyFont="1" applyFill="1" applyBorder="1" applyAlignment="1" applyProtection="1">
      <alignment vertical="top" wrapText="1"/>
    </xf>
    <xf numFmtId="9" fontId="75" fillId="0" borderId="0" xfId="150" applyFont="1" applyFill="1" applyBorder="1" applyAlignment="1" applyProtection="1">
      <alignment vertical="top" wrapText="1"/>
    </xf>
    <xf numFmtId="9" fontId="35" fillId="0" borderId="0" xfId="150" applyFont="1" applyFill="1" applyAlignment="1">
      <alignment vertical="top"/>
    </xf>
    <xf numFmtId="9" fontId="42" fillId="0" borderId="0" xfId="150" applyFont="1" applyFill="1" applyBorder="1" applyAlignment="1" applyProtection="1">
      <alignment vertical="top"/>
    </xf>
    <xf numFmtId="9" fontId="39" fillId="0" borderId="0" xfId="150" applyFont="1" applyFill="1" applyAlignment="1">
      <alignment vertical="top"/>
    </xf>
    <xf numFmtId="9" fontId="33" fillId="0" borderId="0" xfId="150" applyFont="1" applyFill="1" applyBorder="1" applyAlignment="1" applyProtection="1">
      <alignment vertical="top" wrapText="1"/>
    </xf>
    <xf numFmtId="9" fontId="44" fillId="0" borderId="0" xfId="150" quotePrefix="1" applyFont="1" applyFill="1" applyAlignment="1">
      <alignment wrapText="1"/>
    </xf>
    <xf numFmtId="9" fontId="14" fillId="0" borderId="0" xfId="150" applyFont="1" applyFill="1" applyAlignment="1"/>
    <xf numFmtId="9" fontId="33" fillId="0" borderId="0" xfId="150" applyFont="1" applyFill="1" applyAlignment="1">
      <alignment vertical="top"/>
    </xf>
    <xf numFmtId="9" fontId="14" fillId="0" borderId="0" xfId="150" applyFont="1" applyAlignment="1">
      <alignment vertical="center"/>
    </xf>
    <xf numFmtId="9" fontId="33" fillId="0" borderId="0" xfId="150" applyFont="1" applyFill="1" applyAlignment="1">
      <alignment vertical="top" wrapText="1"/>
    </xf>
    <xf numFmtId="9" fontId="77" fillId="0" borderId="0" xfId="150" applyFont="1" applyFill="1" applyBorder="1" applyAlignment="1" applyProtection="1">
      <alignment vertical="top"/>
    </xf>
    <xf numFmtId="3" fontId="76" fillId="0" borderId="0" xfId="36" applyNumberFormat="1" applyFont="1" applyFill="1" applyBorder="1" applyAlignment="1">
      <alignment vertical="top"/>
    </xf>
    <xf numFmtId="3" fontId="77" fillId="0" borderId="0" xfId="36" applyNumberFormat="1" applyFont="1" applyFill="1" applyBorder="1" applyAlignment="1" applyProtection="1">
      <alignment vertical="top" wrapText="1"/>
    </xf>
    <xf numFmtId="3" fontId="93" fillId="0" borderId="0" xfId="36" applyNumberFormat="1" applyFont="1" applyFill="1" applyBorder="1" applyAlignment="1" applyProtection="1">
      <alignment vertical="top"/>
    </xf>
    <xf numFmtId="3" fontId="76" fillId="0" borderId="0" xfId="0" applyNumberFormat="1" applyFont="1" applyFill="1" applyAlignment="1">
      <alignment vertical="top"/>
    </xf>
    <xf numFmtId="3" fontId="122" fillId="0" borderId="0" xfId="0" applyNumberFormat="1" applyFont="1" applyFill="1" applyAlignment="1">
      <alignment vertical="top"/>
    </xf>
    <xf numFmtId="3" fontId="93" fillId="0" borderId="0" xfId="36" applyNumberFormat="1" applyFont="1" applyFill="1" applyBorder="1" applyAlignment="1" applyProtection="1">
      <alignment vertical="top" wrapText="1"/>
    </xf>
    <xf numFmtId="3" fontId="78" fillId="0" borderId="0" xfId="0" quotePrefix="1" applyNumberFormat="1" applyFont="1" applyFill="1" applyAlignment="1">
      <alignment wrapText="1"/>
    </xf>
    <xf numFmtId="3" fontId="75" fillId="0" borderId="0" xfId="0" applyNumberFormat="1" applyFont="1" applyFill="1" applyAlignment="1"/>
    <xf numFmtId="3" fontId="93" fillId="0" borderId="0" xfId="0" applyNumberFormat="1" applyFont="1" applyFill="1" applyAlignment="1">
      <alignment vertical="top"/>
    </xf>
    <xf numFmtId="3" fontId="75" fillId="0" borderId="0" xfId="0" applyNumberFormat="1" applyFont="1" applyAlignment="1">
      <alignment vertical="center"/>
    </xf>
    <xf numFmtId="3" fontId="93" fillId="0" borderId="0" xfId="0" applyNumberFormat="1" applyFont="1" applyFill="1" applyAlignment="1">
      <alignment vertical="top" wrapText="1"/>
    </xf>
    <xf numFmtId="3" fontId="78" fillId="0" borderId="0" xfId="36" applyNumberFormat="1" applyFont="1" applyFill="1" applyBorder="1" applyAlignment="1" applyProtection="1">
      <alignment vertical="top"/>
    </xf>
    <xf numFmtId="3" fontId="44" fillId="27" borderId="0" xfId="36" applyNumberFormat="1" applyFont="1" applyFill="1" applyBorder="1" applyAlignment="1" applyProtection="1">
      <alignment vertical="top"/>
    </xf>
    <xf numFmtId="9" fontId="44" fillId="27" borderId="0" xfId="150" applyFont="1" applyFill="1" applyBorder="1" applyAlignment="1" applyProtection="1">
      <alignment vertical="top"/>
    </xf>
    <xf numFmtId="0" fontId="104" fillId="0" borderId="0" xfId="50" applyFont="1" applyFill="1" applyBorder="1" applyAlignment="1">
      <alignment horizontal="left" vertical="top" wrapText="1"/>
    </xf>
    <xf numFmtId="3" fontId="14" fillId="0" borderId="0" xfId="50" applyNumberFormat="1" applyBorder="1"/>
    <xf numFmtId="0" fontId="43" fillId="0" borderId="0" xfId="0" applyNumberFormat="1" applyFont="1" applyFill="1" applyAlignment="1">
      <alignment horizontal="left" vertical="top" wrapText="1"/>
    </xf>
    <xf numFmtId="0" fontId="106" fillId="0" borderId="0" xfId="0" applyFont="1" applyAlignment="1">
      <alignment horizontal="right"/>
    </xf>
    <xf numFmtId="0" fontId="90" fillId="29" borderId="33" xfId="50" applyFont="1" applyFill="1" applyBorder="1" applyAlignment="1">
      <alignment vertical="top"/>
    </xf>
    <xf numFmtId="0" fontId="90" fillId="29" borderId="33" xfId="50" applyFont="1" applyFill="1" applyBorder="1" applyAlignment="1">
      <alignment horizontal="center" vertical="top" wrapText="1"/>
    </xf>
    <xf numFmtId="0" fontId="98" fillId="29" borderId="33" xfId="50" applyFont="1" applyFill="1" applyBorder="1" applyAlignment="1">
      <alignment horizontal="center" vertical="top" wrapText="1"/>
    </xf>
    <xf numFmtId="0" fontId="111" fillId="31" borderId="0" xfId="50" applyFont="1" applyFill="1" applyBorder="1" applyAlignment="1">
      <alignment horizontal="center" vertical="top" wrapText="1"/>
    </xf>
    <xf numFmtId="0" fontId="90" fillId="29" borderId="0" xfId="50" applyFont="1" applyFill="1" applyBorder="1" applyAlignment="1">
      <alignment horizontal="left" vertical="top"/>
    </xf>
    <xf numFmtId="3" fontId="90" fillId="29" borderId="0" xfId="151" applyNumberFormat="1" applyFont="1" applyFill="1" applyBorder="1" applyAlignment="1" applyProtection="1">
      <alignment wrapText="1"/>
      <protection locked="0"/>
    </xf>
    <xf numFmtId="3" fontId="91" fillId="0" borderId="0" xfId="0" applyNumberFormat="1" applyFont="1" applyFill="1" applyBorder="1" applyAlignment="1" applyProtection="1">
      <alignment vertical="top"/>
      <protection locked="0"/>
    </xf>
    <xf numFmtId="3" fontId="91" fillId="0" borderId="0" xfId="151" applyNumberFormat="1" applyFont="1" applyFill="1" applyBorder="1" applyAlignment="1" applyProtection="1">
      <alignment vertical="top"/>
      <protection locked="0"/>
    </xf>
    <xf numFmtId="3" fontId="97" fillId="29" borderId="0" xfId="151" applyNumberFormat="1" applyFont="1" applyFill="1" applyBorder="1" applyAlignment="1" applyProtection="1">
      <alignment wrapText="1"/>
      <protection locked="0"/>
    </xf>
    <xf numFmtId="0" fontId="104" fillId="0" borderId="0" xfId="0" applyFont="1" applyFill="1" applyBorder="1" applyAlignment="1">
      <alignment vertical="top" wrapText="1"/>
    </xf>
    <xf numFmtId="0" fontId="123" fillId="29" borderId="0" xfId="50" applyFont="1" applyFill="1" applyBorder="1" applyAlignment="1">
      <alignment horizontal="center" vertical="top" wrapText="1"/>
    </xf>
    <xf numFmtId="0" fontId="95" fillId="0" borderId="0" xfId="50" applyFont="1" applyAlignment="1">
      <alignment horizontal="right" vertical="top"/>
    </xf>
    <xf numFmtId="0" fontId="90" fillId="29" borderId="10" xfId="50" applyFont="1" applyFill="1" applyBorder="1" applyAlignment="1">
      <alignment horizontal="right" vertical="top" wrapText="1"/>
    </xf>
    <xf numFmtId="0" fontId="91" fillId="0" borderId="0" xfId="164" applyFont="1" applyFill="1" applyBorder="1" applyAlignment="1">
      <alignment horizontal="right" vertical="top"/>
    </xf>
    <xf numFmtId="0" fontId="14" fillId="0" borderId="0" xfId="50" applyFill="1" applyAlignment="1">
      <alignment horizontal="right" vertical="top"/>
    </xf>
    <xf numFmtId="0" fontId="14" fillId="0" borderId="0" xfId="50" applyAlignment="1">
      <alignment horizontal="right" vertical="top"/>
    </xf>
    <xf numFmtId="0" fontId="14" fillId="0" borderId="0" xfId="50" applyAlignment="1">
      <alignment horizontal="center"/>
    </xf>
    <xf numFmtId="0" fontId="91" fillId="0" borderId="0" xfId="50" applyFont="1" applyAlignment="1">
      <alignment horizontal="center"/>
    </xf>
    <xf numFmtId="14" fontId="91" fillId="0" borderId="0" xfId="50" applyNumberFormat="1" applyFont="1" applyFill="1" applyBorder="1" applyAlignment="1">
      <alignment horizontal="center" vertical="top"/>
    </xf>
    <xf numFmtId="0" fontId="10" fillId="0" borderId="0" xfId="50" applyFont="1" applyFill="1" applyAlignment="1">
      <alignment horizontal="center"/>
    </xf>
    <xf numFmtId="171" fontId="14" fillId="0" borderId="0" xfId="43" applyNumberFormat="1"/>
    <xf numFmtId="4" fontId="36" fillId="0" borderId="0" xfId="36" applyNumberFormat="1" applyFont="1" applyFill="1" applyBorder="1" applyAlignment="1" applyProtection="1">
      <alignment vertical="top"/>
    </xf>
    <xf numFmtId="4" fontId="35" fillId="0" borderId="0" xfId="36" applyNumberFormat="1" applyFont="1" applyFill="1" applyBorder="1" applyAlignment="1">
      <alignment vertical="top"/>
    </xf>
    <xf numFmtId="4" fontId="50" fillId="0" borderId="0" xfId="36" applyNumberFormat="1" applyFont="1" applyFill="1" applyBorder="1" applyAlignment="1" applyProtection="1">
      <alignment vertical="top"/>
    </xf>
    <xf numFmtId="4" fontId="35" fillId="0" borderId="0" xfId="36" applyNumberFormat="1" applyFont="1" applyFill="1" applyBorder="1" applyAlignment="1" applyProtection="1">
      <alignment vertical="top"/>
    </xf>
    <xf numFmtId="4" fontId="14" fillId="0" borderId="0" xfId="36" applyNumberFormat="1" applyFont="1" applyFill="1" applyBorder="1" applyAlignment="1" applyProtection="1">
      <alignment vertical="top" wrapText="1"/>
    </xf>
    <xf numFmtId="4" fontId="50" fillId="0" borderId="0" xfId="36" applyNumberFormat="1" applyFont="1" applyFill="1" applyBorder="1" applyAlignment="1" applyProtection="1">
      <alignment vertical="top" wrapText="1"/>
    </xf>
    <xf numFmtId="4" fontId="44" fillId="0" borderId="0" xfId="36" applyNumberFormat="1" applyFont="1" applyFill="1" applyBorder="1" applyAlignment="1" applyProtection="1">
      <alignment vertical="top" wrapText="1"/>
    </xf>
    <xf numFmtId="4" fontId="52" fillId="0" borderId="0" xfId="43" applyNumberFormat="1" applyFont="1" applyFill="1" applyBorder="1" applyAlignment="1">
      <alignment wrapText="1"/>
    </xf>
    <xf numFmtId="4" fontId="14" fillId="0" borderId="0" xfId="36" applyNumberFormat="1" applyFont="1" applyFill="1" applyBorder="1" applyAlignment="1" applyProtection="1">
      <alignment vertical="top"/>
    </xf>
    <xf numFmtId="3" fontId="14" fillId="0" borderId="0" xfId="0" applyNumberFormat="1" applyFont="1" applyAlignment="1">
      <alignment vertical="center"/>
    </xf>
    <xf numFmtId="0" fontId="83" fillId="0" borderId="33" xfId="0" applyFont="1" applyFill="1" applyBorder="1" applyAlignment="1">
      <alignment horizontal="center" vertical="top" wrapText="1"/>
    </xf>
    <xf numFmtId="3" fontId="14" fillId="0" borderId="0" xfId="0" applyNumberFormat="1" applyFont="1" applyAlignment="1">
      <alignment vertical="center"/>
    </xf>
    <xf numFmtId="164" fontId="83" fillId="0" borderId="38" xfId="87" applyFont="1" applyFill="1" applyBorder="1" applyAlignment="1">
      <alignment horizontal="right" vertical="top" wrapText="1"/>
    </xf>
    <xf numFmtId="3" fontId="50" fillId="0" borderId="0" xfId="0" applyNumberFormat="1" applyFont="1"/>
    <xf numFmtId="3" fontId="0" fillId="0" borderId="0" xfId="0" applyNumberFormat="1" applyAlignment="1">
      <alignment vertical="top"/>
    </xf>
    <xf numFmtId="3" fontId="50" fillId="0" borderId="0" xfId="0" applyNumberFormat="1" applyFont="1" applyAlignment="1">
      <alignment vertical="top"/>
    </xf>
    <xf numFmtId="164" fontId="83" fillId="30" borderId="33" xfId="87" applyFont="1" applyFill="1" applyBorder="1" applyAlignment="1">
      <alignment horizontal="center" vertical="top" wrapText="1"/>
    </xf>
    <xf numFmtId="0" fontId="45" fillId="27" borderId="0" xfId="156" applyFont="1" applyFill="1" applyAlignment="1">
      <alignment horizontal="center"/>
    </xf>
    <xf numFmtId="0" fontId="45" fillId="27" borderId="0" xfId="156" applyFont="1" applyFill="1" applyAlignment="1">
      <alignment horizontal="center"/>
    </xf>
    <xf numFmtId="0" fontId="35" fillId="0" borderId="33" xfId="157" applyFont="1" applyBorder="1" applyAlignment="1">
      <alignment horizontal="center"/>
    </xf>
    <xf numFmtId="0" fontId="79" fillId="0" borderId="33" xfId="157" applyFont="1" applyFill="1" applyBorder="1" applyAlignment="1">
      <alignment horizontal="center"/>
    </xf>
    <xf numFmtId="164" fontId="83" fillId="0" borderId="33" xfId="87" applyFont="1" applyFill="1" applyBorder="1" applyAlignment="1">
      <alignment horizontal="center" vertical="top" wrapText="1"/>
    </xf>
    <xf numFmtId="0" fontId="83" fillId="0" borderId="33" xfId="155" applyNumberFormat="1" applyFont="1" applyFill="1" applyBorder="1" applyAlignment="1">
      <alignment horizontal="center" vertical="top" wrapText="1"/>
    </xf>
    <xf numFmtId="164" fontId="116" fillId="0" borderId="34" xfId="87" applyFont="1" applyFill="1" applyBorder="1" applyAlignment="1">
      <alignment horizontal="center" vertical="top" wrapText="1"/>
    </xf>
    <xf numFmtId="164" fontId="116" fillId="0" borderId="31" xfId="87" applyFont="1" applyFill="1" applyBorder="1" applyAlignment="1">
      <alignment horizontal="center" vertical="top" wrapText="1"/>
    </xf>
    <xf numFmtId="164" fontId="83" fillId="30" borderId="34" xfId="87" applyFont="1" applyFill="1" applyBorder="1" applyAlignment="1">
      <alignment horizontal="center" vertical="top" wrapText="1"/>
    </xf>
    <xf numFmtId="164" fontId="83" fillId="30" borderId="31" xfId="87" applyFont="1" applyFill="1" applyBorder="1" applyAlignment="1">
      <alignment horizontal="center" vertical="top" wrapText="1"/>
    </xf>
    <xf numFmtId="0" fontId="14" fillId="0" borderId="34" xfId="151" applyFont="1" applyBorder="1" applyAlignment="1">
      <alignment horizontal="center" vertical="top" wrapText="1"/>
    </xf>
    <xf numFmtId="0" fontId="14" fillId="0" borderId="31" xfId="151" applyFont="1" applyBorder="1" applyAlignment="1">
      <alignment horizontal="center" vertical="top" wrapText="1"/>
    </xf>
    <xf numFmtId="0" fontId="14" fillId="0" borderId="37" xfId="151" applyFont="1" applyBorder="1" applyAlignment="1">
      <alignment horizontal="center" vertical="top"/>
    </xf>
    <xf numFmtId="0" fontId="14" fillId="0" borderId="36" xfId="151" applyFont="1" applyBorder="1" applyAlignment="1">
      <alignment horizontal="center" vertical="top"/>
    </xf>
    <xf numFmtId="0" fontId="14" fillId="0" borderId="32" xfId="151" applyFont="1" applyBorder="1" applyAlignment="1">
      <alignment horizontal="center" vertical="top" wrapText="1"/>
    </xf>
    <xf numFmtId="0" fontId="88" fillId="0" borderId="40" xfId="151" applyFont="1" applyBorder="1" applyAlignment="1">
      <alignment horizontal="center" vertical="top"/>
    </xf>
    <xf numFmtId="0" fontId="92" fillId="0" borderId="33" xfId="43" applyFont="1" applyBorder="1" applyAlignment="1">
      <alignment horizontal="center"/>
    </xf>
    <xf numFmtId="0" fontId="101" fillId="0" borderId="34" xfId="43" applyFont="1" applyBorder="1" applyAlignment="1">
      <alignment horizontal="center" vertical="top" wrapText="1"/>
    </xf>
    <xf numFmtId="0" fontId="101" fillId="0" borderId="31" xfId="43" applyFont="1" applyBorder="1" applyAlignment="1">
      <alignment horizontal="center" vertical="top" wrapText="1"/>
    </xf>
    <xf numFmtId="0" fontId="101" fillId="0" borderId="37" xfId="43" applyFont="1" applyBorder="1" applyAlignment="1">
      <alignment horizontal="center" vertical="top"/>
    </xf>
    <xf numFmtId="0" fontId="101" fillId="0" borderId="38" xfId="43" applyFont="1" applyBorder="1" applyAlignment="1">
      <alignment horizontal="center" vertical="top"/>
    </xf>
    <xf numFmtId="0" fontId="101" fillId="0" borderId="36" xfId="43" applyFont="1" applyBorder="1" applyAlignment="1">
      <alignment horizontal="center" vertical="top"/>
    </xf>
    <xf numFmtId="0" fontId="92" fillId="0" borderId="34" xfId="43" applyFont="1" applyBorder="1" applyAlignment="1">
      <alignment horizontal="center" vertical="top" wrapText="1"/>
    </xf>
    <xf numFmtId="0" fontId="92" fillId="0" borderId="31" xfId="43" applyFont="1" applyBorder="1" applyAlignment="1">
      <alignment horizontal="center" vertical="top" wrapText="1"/>
    </xf>
    <xf numFmtId="0" fontId="83" fillId="0" borderId="37" xfId="0" applyNumberFormat="1" applyFont="1" applyFill="1" applyBorder="1" applyAlignment="1">
      <alignment horizontal="center"/>
    </xf>
    <xf numFmtId="0" fontId="83" fillId="0" borderId="38" xfId="0" applyNumberFormat="1" applyFont="1" applyFill="1" applyBorder="1" applyAlignment="1">
      <alignment horizontal="center"/>
    </xf>
    <xf numFmtId="0" fontId="83" fillId="0" borderId="36" xfId="0" applyNumberFormat="1" applyFont="1" applyFill="1" applyBorder="1" applyAlignment="1">
      <alignment horizontal="center"/>
    </xf>
    <xf numFmtId="0" fontId="83" fillId="0" borderId="33" xfId="0" applyFont="1" applyFill="1" applyBorder="1" applyAlignment="1">
      <alignment horizontal="center" vertical="top" wrapText="1"/>
    </xf>
    <xf numFmtId="164" fontId="83" fillId="0" borderId="37" xfId="87" applyFont="1" applyFill="1" applyBorder="1" applyAlignment="1">
      <alignment horizontal="center" vertical="top" wrapText="1"/>
    </xf>
    <xf numFmtId="164" fontId="83" fillId="0" borderId="38" xfId="87" applyFont="1" applyFill="1" applyBorder="1" applyAlignment="1">
      <alignment horizontal="center" vertical="top" wrapText="1"/>
    </xf>
    <xf numFmtId="164" fontId="83" fillId="0" borderId="36" xfId="87" applyFont="1" applyFill="1" applyBorder="1" applyAlignment="1">
      <alignment horizontal="center" vertical="top" wrapText="1"/>
    </xf>
    <xf numFmtId="0" fontId="83" fillId="0" borderId="37" xfId="43" applyFont="1" applyFill="1" applyBorder="1" applyAlignment="1">
      <alignment horizontal="center" vertical="top" wrapText="1"/>
    </xf>
    <xf numFmtId="0" fontId="83" fillId="0" borderId="36" xfId="43" applyFont="1" applyFill="1" applyBorder="1" applyAlignment="1">
      <alignment horizontal="center" vertical="top" wrapText="1"/>
    </xf>
    <xf numFmtId="0" fontId="35" fillId="0" borderId="0" xfId="43" applyFont="1" applyAlignment="1">
      <alignment horizontal="center"/>
    </xf>
    <xf numFmtId="0" fontId="100" fillId="0" borderId="43" xfId="43" applyFont="1" applyBorder="1" applyAlignment="1">
      <alignment horizontal="center" vertical="top" wrapText="1"/>
    </xf>
    <xf numFmtId="0" fontId="100" fillId="0" borderId="25" xfId="43" applyFont="1" applyBorder="1" applyAlignment="1">
      <alignment horizontal="center" vertical="top" wrapText="1"/>
    </xf>
    <xf numFmtId="0" fontId="100" fillId="0" borderId="26" xfId="43" applyFont="1" applyBorder="1" applyAlignment="1">
      <alignment horizontal="center" vertical="top" wrapText="1"/>
    </xf>
    <xf numFmtId="0" fontId="40" fillId="0" borderId="44" xfId="43" applyFont="1" applyBorder="1" applyAlignment="1">
      <alignment vertical="top" wrapText="1"/>
    </xf>
    <xf numFmtId="0" fontId="40" fillId="0" borderId="12" xfId="43" applyFont="1" applyBorder="1" applyAlignment="1">
      <alignment vertical="top" wrapText="1"/>
    </xf>
    <xf numFmtId="0" fontId="40" fillId="0" borderId="45" xfId="43" applyFont="1" applyBorder="1" applyAlignment="1">
      <alignment vertical="top" wrapText="1"/>
    </xf>
    <xf numFmtId="0" fontId="46" fillId="0" borderId="35" xfId="43" applyFont="1" applyBorder="1" applyAlignment="1">
      <alignment horizontal="center" vertical="top"/>
    </xf>
    <xf numFmtId="0" fontId="46" fillId="0" borderId="23" xfId="43" applyFont="1" applyBorder="1" applyAlignment="1">
      <alignment horizontal="center" vertical="top"/>
    </xf>
    <xf numFmtId="0" fontId="46" fillId="0" borderId="28" xfId="43" applyFont="1" applyBorder="1" applyAlignment="1">
      <alignment horizontal="center" vertical="top"/>
    </xf>
    <xf numFmtId="0" fontId="46" fillId="0" borderId="34" xfId="43" applyFont="1" applyBorder="1" applyAlignment="1">
      <alignment horizontal="center" wrapText="1"/>
    </xf>
    <xf numFmtId="0" fontId="46" fillId="0" borderId="11" xfId="43" applyFont="1" applyBorder="1" applyAlignment="1">
      <alignment horizontal="center" wrapText="1"/>
    </xf>
    <xf numFmtId="0" fontId="46" fillId="0" borderId="31" xfId="43" applyFont="1" applyBorder="1" applyAlignment="1">
      <alignment horizontal="center" wrapText="1"/>
    </xf>
    <xf numFmtId="0" fontId="46" fillId="0" borderId="34" xfId="43" applyFont="1" applyBorder="1" applyAlignment="1">
      <alignment horizontal="center"/>
    </xf>
    <xf numFmtId="0" fontId="46" fillId="0" borderId="11" xfId="43" applyFont="1" applyBorder="1" applyAlignment="1">
      <alignment horizontal="center"/>
    </xf>
    <xf numFmtId="0" fontId="46" fillId="0" borderId="31" xfId="43" applyFont="1" applyBorder="1" applyAlignment="1">
      <alignment horizontal="center"/>
    </xf>
    <xf numFmtId="0" fontId="46" fillId="0" borderId="19" xfId="43" applyFont="1" applyBorder="1" applyAlignment="1">
      <alignment horizontal="center" wrapText="1"/>
    </xf>
    <xf numFmtId="0" fontId="46" fillId="0" borderId="22" xfId="43" applyFont="1" applyBorder="1" applyAlignment="1">
      <alignment horizontal="center" vertical="top"/>
    </xf>
    <xf numFmtId="0" fontId="46" fillId="0" borderId="19" xfId="43" applyFont="1" applyBorder="1" applyAlignment="1">
      <alignment horizontal="center"/>
    </xf>
    <xf numFmtId="0" fontId="35" fillId="0" borderId="33" xfId="0" applyFont="1" applyBorder="1" applyAlignment="1">
      <alignment horizontal="center" vertical="top" wrapText="1"/>
    </xf>
    <xf numFmtId="3" fontId="39" fillId="0" borderId="0" xfId="0" applyNumberFormat="1" applyFont="1" applyFill="1" applyBorder="1" applyAlignment="1"/>
    <xf numFmtId="0" fontId="35" fillId="0" borderId="0" xfId="0" applyFont="1" applyAlignment="1">
      <alignment horizontal="right"/>
    </xf>
    <xf numFmtId="3" fontId="122" fillId="0" borderId="0" xfId="148" applyNumberFormat="1" applyFont="1" applyFill="1" applyBorder="1" applyAlignment="1"/>
    <xf numFmtId="0" fontId="35" fillId="0" borderId="33" xfId="155" applyNumberFormat="1" applyFont="1" applyFill="1" applyBorder="1" applyAlignment="1">
      <alignment horizontal="center" vertical="top" wrapText="1"/>
    </xf>
    <xf numFmtId="164" fontId="76" fillId="0" borderId="33" xfId="87" applyFont="1" applyFill="1" applyBorder="1" applyAlignment="1">
      <alignment horizontal="center" vertical="top" wrapText="1"/>
    </xf>
    <xf numFmtId="164" fontId="35" fillId="30" borderId="34" xfId="87" applyFont="1" applyFill="1" applyBorder="1" applyAlignment="1">
      <alignment horizontal="center" vertical="top" wrapText="1"/>
    </xf>
    <xf numFmtId="164" fontId="35" fillId="0" borderId="33" xfId="87" applyFont="1" applyFill="1" applyBorder="1" applyAlignment="1">
      <alignment horizontal="center" vertical="top" wrapText="1"/>
    </xf>
    <xf numFmtId="164" fontId="35" fillId="30" borderId="31" xfId="87" applyFont="1" applyFill="1" applyBorder="1" applyAlignment="1">
      <alignment horizontal="center" vertical="top" wrapText="1"/>
    </xf>
    <xf numFmtId="164" fontId="35" fillId="0" borderId="33" xfId="87" applyFont="1" applyFill="1" applyBorder="1" applyAlignment="1">
      <alignment horizontal="right" vertical="top" wrapText="1"/>
    </xf>
    <xf numFmtId="9" fontId="35" fillId="0" borderId="33" xfId="46" applyFont="1" applyFill="1" applyBorder="1" applyAlignment="1">
      <alignment horizontal="right" vertical="top" wrapText="1"/>
    </xf>
    <xf numFmtId="9" fontId="35" fillId="30" borderId="33" xfId="46" applyFont="1" applyFill="1" applyBorder="1" applyAlignment="1">
      <alignment horizontal="center" vertical="top" wrapText="1"/>
    </xf>
    <xf numFmtId="3" fontId="35" fillId="0" borderId="0" xfId="43" applyNumberFormat="1" applyFont="1" applyFill="1" applyBorder="1" applyAlignment="1">
      <alignment vertical="top"/>
    </xf>
    <xf numFmtId="3" fontId="76" fillId="0" borderId="0" xfId="43" applyNumberFormat="1" applyFont="1" applyFill="1" applyBorder="1" applyAlignment="1">
      <alignment vertical="top"/>
    </xf>
    <xf numFmtId="3" fontId="75" fillId="0" borderId="0" xfId="0" applyNumberFormat="1" applyFont="1" applyFill="1"/>
    <xf numFmtId="9" fontId="14" fillId="0" borderId="0" xfId="150" applyFont="1" applyFill="1"/>
    <xf numFmtId="0" fontId="14" fillId="0" borderId="0" xfId="43" applyFont="1" applyFill="1" applyBorder="1" applyAlignment="1">
      <alignment horizontal="left" vertical="top" wrapText="1"/>
    </xf>
    <xf numFmtId="0" fontId="14" fillId="0" borderId="0" xfId="43" applyFont="1" applyFill="1" applyBorder="1" applyAlignment="1">
      <alignment horizontal="left" vertical="top"/>
    </xf>
    <xf numFmtId="3" fontId="75" fillId="0" borderId="0" xfId="43" applyNumberFormat="1" applyFont="1" applyFill="1" applyBorder="1" applyAlignment="1">
      <alignment vertical="top"/>
    </xf>
    <xf numFmtId="0" fontId="36" fillId="0" borderId="0" xfId="43" applyFont="1" applyFill="1" applyBorder="1" applyAlignment="1">
      <alignment horizontal="left" vertical="top" wrapText="1" indent="3"/>
    </xf>
    <xf numFmtId="3" fontId="36" fillId="0" borderId="0" xfId="43" applyNumberFormat="1" applyFont="1" applyFill="1" applyBorder="1" applyAlignment="1">
      <alignment vertical="top" wrapText="1"/>
    </xf>
    <xf numFmtId="3" fontId="81" fillId="0" borderId="0" xfId="43" applyNumberFormat="1" applyFont="1" applyFill="1" applyBorder="1" applyAlignment="1">
      <alignment vertical="top" wrapText="1"/>
    </xf>
    <xf numFmtId="9" fontId="36" fillId="0" borderId="0" xfId="150" applyFont="1" applyFill="1" applyBorder="1" applyAlignment="1">
      <alignment vertical="top" wrapText="1"/>
    </xf>
    <xf numFmtId="0" fontId="36" fillId="0" borderId="0" xfId="43" applyFont="1" applyFill="1" applyBorder="1" applyAlignment="1">
      <alignment horizontal="left" vertical="top" indent="3"/>
    </xf>
    <xf numFmtId="0" fontId="14" fillId="0" borderId="0" xfId="0" applyFont="1" applyFill="1" applyAlignment="1">
      <alignment vertical="top"/>
    </xf>
    <xf numFmtId="166" fontId="14" fillId="0" borderId="0" xfId="0" applyNumberFormat="1" applyFont="1" applyFill="1" applyBorder="1" applyAlignment="1">
      <alignment vertical="top"/>
    </xf>
    <xf numFmtId="0" fontId="14" fillId="0" borderId="15" xfId="43" applyFont="1" applyFill="1" applyBorder="1" applyAlignment="1">
      <alignment horizontal="left" vertical="top"/>
    </xf>
    <xf numFmtId="0" fontId="36" fillId="0" borderId="15" xfId="43" applyFont="1" applyFill="1" applyBorder="1" applyAlignment="1">
      <alignment horizontal="left" vertical="top" indent="3"/>
    </xf>
    <xf numFmtId="0" fontId="50" fillId="0" borderId="0" xfId="43" applyFont="1" applyFill="1" applyBorder="1" applyAlignment="1">
      <alignment horizontal="left" vertical="top" indent="3"/>
    </xf>
    <xf numFmtId="3" fontId="50" fillId="0" borderId="0" xfId="43" applyNumberFormat="1" applyFont="1" applyFill="1" applyBorder="1" applyAlignment="1">
      <alignment vertical="top"/>
    </xf>
    <xf numFmtId="3" fontId="77" fillId="0" borderId="0" xfId="43" applyNumberFormat="1" applyFont="1" applyFill="1" applyBorder="1" applyAlignment="1">
      <alignment vertical="top"/>
    </xf>
    <xf numFmtId="9" fontId="50" fillId="0" borderId="0" xfId="150" applyFont="1" applyFill="1" applyBorder="1" applyAlignment="1">
      <alignment vertical="top"/>
    </xf>
    <xf numFmtId="0" fontId="14" fillId="0" borderId="0" xfId="43" applyFont="1" applyFill="1" applyBorder="1"/>
    <xf numFmtId="3" fontId="14" fillId="0" borderId="0" xfId="43" applyNumberFormat="1" applyFont="1" applyFill="1" applyBorder="1" applyAlignment="1"/>
    <xf numFmtId="0" fontId="36" fillId="0" borderId="0" xfId="49" applyFont="1" applyFill="1" applyBorder="1" applyAlignment="1">
      <alignment horizontal="left" vertical="top" indent="3"/>
    </xf>
    <xf numFmtId="3" fontId="81" fillId="0" borderId="0" xfId="49" applyNumberFormat="1" applyFont="1" applyFill="1" applyBorder="1" applyAlignment="1">
      <alignment vertical="top"/>
    </xf>
    <xf numFmtId="3" fontId="126" fillId="0" borderId="0" xfId="43" applyNumberFormat="1" applyFont="1" applyFill="1" applyBorder="1" applyAlignment="1">
      <alignment vertical="top"/>
    </xf>
    <xf numFmtId="9" fontId="126" fillId="0" borderId="0" xfId="150" applyFont="1" applyFill="1" applyBorder="1" applyAlignment="1">
      <alignment vertical="top"/>
    </xf>
    <xf numFmtId="3" fontId="126" fillId="0" borderId="0" xfId="0" applyNumberFormat="1" applyFont="1" applyFill="1" applyBorder="1" applyAlignment="1">
      <alignment vertical="top"/>
    </xf>
    <xf numFmtId="0" fontId="14" fillId="0" borderId="0" xfId="148" applyFont="1" applyFill="1" applyAlignment="1">
      <alignment horizontal="left" vertical="top"/>
    </xf>
    <xf numFmtId="0" fontId="110" fillId="0" borderId="0" xfId="43" applyFont="1" applyFill="1" applyBorder="1" applyAlignment="1">
      <alignment horizontal="left" vertical="top" wrapText="1" indent="2"/>
    </xf>
    <xf numFmtId="0" fontId="41" fillId="0" borderId="0" xfId="148" applyFont="1" applyFill="1" applyAlignment="1">
      <alignment horizontal="left" vertical="top"/>
    </xf>
    <xf numFmtId="3" fontId="110" fillId="0" borderId="0" xfId="0" applyNumberFormat="1" applyFont="1" applyFill="1"/>
    <xf numFmtId="3" fontId="110" fillId="0" borderId="0" xfId="0" applyNumberFormat="1" applyFont="1" applyFill="1" applyBorder="1" applyAlignment="1">
      <alignment vertical="top"/>
    </xf>
    <xf numFmtId="9" fontId="110" fillId="0" borderId="0" xfId="150" applyFont="1" applyFill="1" applyBorder="1" applyAlignment="1">
      <alignment vertical="top"/>
    </xf>
    <xf numFmtId="0" fontId="52" fillId="0" borderId="0" xfId="0" applyFont="1" applyFill="1"/>
    <xf numFmtId="0" fontId="52" fillId="0" borderId="0" xfId="0" applyFont="1"/>
    <xf numFmtId="3" fontId="41" fillId="0" borderId="0" xfId="0" applyNumberFormat="1" applyFont="1" applyFill="1"/>
    <xf numFmtId="3" fontId="41" fillId="0" borderId="0" xfId="0" applyNumberFormat="1" applyFont="1" applyFill="1" applyBorder="1" applyAlignment="1">
      <alignment vertical="top"/>
    </xf>
    <xf numFmtId="9" fontId="41" fillId="0" borderId="0" xfId="150" applyFont="1" applyFill="1" applyBorder="1" applyAlignment="1">
      <alignment vertical="top"/>
    </xf>
    <xf numFmtId="0" fontId="41" fillId="0" borderId="0" xfId="0" applyFont="1" applyFill="1"/>
    <xf numFmtId="0" fontId="41" fillId="0" borderId="0" xfId="0" applyFont="1"/>
    <xf numFmtId="0" fontId="44" fillId="0" borderId="0" xfId="148" applyFont="1" applyFill="1" applyAlignment="1">
      <alignment horizontal="right" vertical="top"/>
    </xf>
    <xf numFmtId="3" fontId="44" fillId="0" borderId="0" xfId="0" applyNumberFormat="1" applyFont="1" applyFill="1"/>
    <xf numFmtId="0" fontId="44" fillId="0" borderId="0" xfId="0" applyFont="1"/>
    <xf numFmtId="0" fontId="110" fillId="0" borderId="0" xfId="31" applyNumberFormat="1" applyFont="1" applyFill="1" applyBorder="1" applyAlignment="1" applyProtection="1">
      <alignment horizontal="left" vertical="top" wrapText="1" indent="3"/>
    </xf>
    <xf numFmtId="3" fontId="110" fillId="0" borderId="0" xfId="36" applyNumberFormat="1" applyFont="1" applyFill="1" applyBorder="1" applyAlignment="1" applyProtection="1">
      <alignment vertical="top"/>
    </xf>
    <xf numFmtId="0" fontId="78" fillId="0" borderId="0" xfId="36" applyNumberFormat="1" applyFont="1" applyFill="1" applyBorder="1" applyAlignment="1" applyProtection="1">
      <alignment horizontal="left" vertical="top" indent="4"/>
    </xf>
    <xf numFmtId="0" fontId="78" fillId="0" borderId="0" xfId="0" applyFont="1" applyAlignment="1">
      <alignment horizontal="left" indent="5"/>
    </xf>
    <xf numFmtId="9" fontId="77" fillId="0" borderId="0" xfId="150" applyFont="1" applyFill="1" applyAlignment="1">
      <alignment vertical="top"/>
    </xf>
    <xf numFmtId="9" fontId="110" fillId="0" borderId="0" xfId="150" applyFont="1" applyFill="1" applyAlignment="1">
      <alignment vertical="top"/>
    </xf>
  </cellXfs>
  <cellStyles count="588">
    <cellStyle name="20% - Accent1" xfId="1" builtinId="30" customBuiltin="1"/>
    <cellStyle name="20% - Accent1 2" xfId="52"/>
    <cellStyle name="20% - Accent1 3" xfId="207"/>
    <cellStyle name="20% - Accent2" xfId="2" builtinId="34" customBuiltin="1"/>
    <cellStyle name="20% - Accent2 2" xfId="53"/>
    <cellStyle name="20% - Accent2 3" xfId="208"/>
    <cellStyle name="20% - Accent3" xfId="3" builtinId="38" customBuiltin="1"/>
    <cellStyle name="20% - Accent3 2" xfId="54"/>
    <cellStyle name="20% - Accent3 3" xfId="209"/>
    <cellStyle name="20% - Accent4" xfId="4" builtinId="42" customBuiltin="1"/>
    <cellStyle name="20% - Accent4 2" xfId="55"/>
    <cellStyle name="20% - Accent4 3" xfId="210"/>
    <cellStyle name="20% - Accent5" xfId="5" builtinId="46" customBuiltin="1"/>
    <cellStyle name="20% - Accent5 2" xfId="56"/>
    <cellStyle name="20% - Accent5 3" xfId="211"/>
    <cellStyle name="20% - Accent6" xfId="6" builtinId="50" customBuiltin="1"/>
    <cellStyle name="20% - Accent6 2" xfId="57"/>
    <cellStyle name="20% - Accent6 3" xfId="212"/>
    <cellStyle name="40% - Accent1" xfId="7" builtinId="31" customBuiltin="1"/>
    <cellStyle name="40% - Accent1 2" xfId="58"/>
    <cellStyle name="40% - Accent1 3" xfId="213"/>
    <cellStyle name="40% - Accent2" xfId="8" builtinId="35" customBuiltin="1"/>
    <cellStyle name="40% - Accent2 2" xfId="59"/>
    <cellStyle name="40% - Accent2 3" xfId="214"/>
    <cellStyle name="40% - Accent3" xfId="9" builtinId="39" customBuiltin="1"/>
    <cellStyle name="40% - Accent3 2" xfId="60"/>
    <cellStyle name="40% - Accent3 3" xfId="215"/>
    <cellStyle name="40% - Accent4" xfId="10" builtinId="43" customBuiltin="1"/>
    <cellStyle name="40% - Accent4 2" xfId="61"/>
    <cellStyle name="40% - Accent4 3" xfId="216"/>
    <cellStyle name="40% - Accent5" xfId="11" builtinId="47" customBuiltin="1"/>
    <cellStyle name="40% - Accent5 2" xfId="62"/>
    <cellStyle name="40% - Accent5 3" xfId="217"/>
    <cellStyle name="40% - Accent6" xfId="12" builtinId="51" customBuiltin="1"/>
    <cellStyle name="40% - Accent6 2" xfId="63"/>
    <cellStyle name="40% - Accent6 3" xfId="218"/>
    <cellStyle name="60% - Accent1" xfId="13" builtinId="32" customBuiltin="1"/>
    <cellStyle name="60% - Accent1 2" xfId="64"/>
    <cellStyle name="60% - Accent1 3" xfId="219"/>
    <cellStyle name="60% - Accent2" xfId="14" builtinId="36" customBuiltin="1"/>
    <cellStyle name="60% - Accent2 2" xfId="65"/>
    <cellStyle name="60% - Accent2 3" xfId="220"/>
    <cellStyle name="60% - Accent3" xfId="15" builtinId="40" customBuiltin="1"/>
    <cellStyle name="60% - Accent3 2" xfId="66"/>
    <cellStyle name="60% - Accent3 3" xfId="221"/>
    <cellStyle name="60% - Accent4" xfId="16" builtinId="44" customBuiltin="1"/>
    <cellStyle name="60% - Accent4 2" xfId="67"/>
    <cellStyle name="60% - Accent4 3" xfId="222"/>
    <cellStyle name="60% - Accent5" xfId="17" builtinId="48" customBuiltin="1"/>
    <cellStyle name="60% - Accent5 2" xfId="68"/>
    <cellStyle name="60% - Accent5 3" xfId="223"/>
    <cellStyle name="60% - Accent6" xfId="18" builtinId="52" customBuiltin="1"/>
    <cellStyle name="60% - Accent6 2" xfId="69"/>
    <cellStyle name="60% - Accent6 3" xfId="224"/>
    <cellStyle name="Accent1" xfId="19" builtinId="29" customBuiltin="1"/>
    <cellStyle name="Accent1 2" xfId="70"/>
    <cellStyle name="Accent1 3" xfId="225"/>
    <cellStyle name="Accent2" xfId="20" builtinId="33" customBuiltin="1"/>
    <cellStyle name="Accent2 2" xfId="71"/>
    <cellStyle name="Accent2 3" xfId="226"/>
    <cellStyle name="Accent3" xfId="21" builtinId="37" customBuiltin="1"/>
    <cellStyle name="Accent3 2" xfId="72"/>
    <cellStyle name="Accent3 3" xfId="227"/>
    <cellStyle name="Accent4" xfId="22" builtinId="41" customBuiltin="1"/>
    <cellStyle name="Accent4 2" xfId="73"/>
    <cellStyle name="Accent4 3" xfId="228"/>
    <cellStyle name="Accent5" xfId="47" builtinId="45" customBuiltin="1"/>
    <cellStyle name="Accent5 2" xfId="74"/>
    <cellStyle name="Accent5 3" xfId="229"/>
    <cellStyle name="Accent6" xfId="48" builtinId="49" customBuiltin="1"/>
    <cellStyle name="Accent6 2" xfId="75"/>
    <cellStyle name="Accent6 3" xfId="230"/>
    <cellStyle name="Bad" xfId="23" builtinId="27" customBuiltin="1"/>
    <cellStyle name="Bad 2" xfId="76"/>
    <cellStyle name="Bad 3" xfId="231"/>
    <cellStyle name="Calculation" xfId="24" builtinId="22" customBuiltin="1"/>
    <cellStyle name="Calculation 2" xfId="77"/>
    <cellStyle name="Calculation 2 2" xfId="477"/>
    <cellStyle name="Calculation 3" xfId="232"/>
    <cellStyle name="Calculation 4" xfId="473"/>
    <cellStyle name="Check Cell" xfId="25" builtinId="23" customBuiltin="1"/>
    <cellStyle name="Check Cell 2" xfId="78"/>
    <cellStyle name="Check Cell 3" xfId="233"/>
    <cellStyle name="Comma 2" xfId="79"/>
    <cellStyle name="Comma 2 2" xfId="80"/>
    <cellStyle name="Comma 2 3" xfId="81"/>
    <cellStyle name="Comma 2 4" xfId="82"/>
    <cellStyle name="Comma 2 5" xfId="83"/>
    <cellStyle name="Comma 2 6" xfId="84"/>
    <cellStyle name="Comma 3" xfId="85"/>
    <cellStyle name="Comma 4" xfId="86"/>
    <cellStyle name="Currency 2" xfId="87"/>
    <cellStyle name="Explanatory Text" xfId="26" builtinId="53" customBuiltin="1"/>
    <cellStyle name="Explanatory Text 2" xfId="88"/>
    <cellStyle name="Explanatory Text 3" xfId="234"/>
    <cellStyle name="Good" xfId="44" builtinId="26" customBuiltin="1"/>
    <cellStyle name="Good 2" xfId="89"/>
    <cellStyle name="Good 3" xfId="235"/>
    <cellStyle name="Hea 2" xfId="90"/>
    <cellStyle name="Hea 3" xfId="248"/>
    <cellStyle name="Heading 1" xfId="27" builtinId="16" customBuiltin="1"/>
    <cellStyle name="Heading 1 2" xfId="91"/>
    <cellStyle name="Heading 1 3" xfId="236"/>
    <cellStyle name="Heading 2" xfId="28" builtinId="17" customBuiltin="1"/>
    <cellStyle name="Heading 2 2" xfId="92"/>
    <cellStyle name="Heading 2 3" xfId="237"/>
    <cellStyle name="Heading 3" xfId="29" builtinId="18" customBuiltin="1"/>
    <cellStyle name="Heading 3 2" xfId="93"/>
    <cellStyle name="Heading 3 3" xfId="238"/>
    <cellStyle name="Heading 4" xfId="30" builtinId="19" customBuiltin="1"/>
    <cellStyle name="Heading 4 2" xfId="94"/>
    <cellStyle name="Heading 4 3" xfId="239"/>
    <cellStyle name="Hyperlink 2" xfId="45"/>
    <cellStyle name="Hyperlink 2 2" xfId="95"/>
    <cellStyle name="Hyperlink_Lisad 22.02.11 II" xfId="31"/>
    <cellStyle name="Input" xfId="32" builtinId="20" customBuiltin="1"/>
    <cellStyle name="Input 2" xfId="96"/>
    <cellStyle name="Input 2 2" xfId="478"/>
    <cellStyle name="Input 3" xfId="240"/>
    <cellStyle name="Input 4" xfId="474"/>
    <cellStyle name="Linked Cell" xfId="33" builtinId="24" customBuiltin="1"/>
    <cellStyle name="Linked Cell 2" xfId="97"/>
    <cellStyle name="Linked Cell 3" xfId="241"/>
    <cellStyle name="Neutral" xfId="34" builtinId="28" customBuiltin="1"/>
    <cellStyle name="Neutral 2" xfId="98"/>
    <cellStyle name="Neutral 3" xfId="242"/>
    <cellStyle name="Normaallaad 2" xfId="149"/>
    <cellStyle name="Normaallaad 3" xfId="206"/>
    <cellStyle name="Normaallaad 3 2" xfId="356"/>
    <cellStyle name="Normaallaad 3 3" xfId="514"/>
    <cellStyle name="Normal" xfId="0" builtinId="0"/>
    <cellStyle name="Normal 10" xfId="146"/>
    <cellStyle name="Normal 10 2" xfId="279"/>
    <cellStyle name="Normal 10 2 2" xfId="385"/>
    <cellStyle name="Normal 10 2 3" xfId="543"/>
    <cellStyle name="Normal 10 3" xfId="313"/>
    <cellStyle name="Normal 10 3 2" xfId="418"/>
    <cellStyle name="Normal 10 3 3" xfId="576"/>
    <cellStyle name="Normal 10 4" xfId="201"/>
    <cellStyle name="Normal 10 4 2" xfId="509"/>
    <cellStyle name="Normal 10 5" xfId="351"/>
    <cellStyle name="Normal 10 6" xfId="456"/>
    <cellStyle name="Normal 11" xfId="147"/>
    <cellStyle name="Normal 11 2" xfId="280"/>
    <cellStyle name="Normal 11 2 2" xfId="386"/>
    <cellStyle name="Normal 11 2 3" xfId="544"/>
    <cellStyle name="Normal 11 3" xfId="314"/>
    <cellStyle name="Normal 11 3 2" xfId="419"/>
    <cellStyle name="Normal 11 3 3" xfId="577"/>
    <cellStyle name="Normal 11 4" xfId="202"/>
    <cellStyle name="Normal 11 4 2" xfId="510"/>
    <cellStyle name="Normal 11 5" xfId="352"/>
    <cellStyle name="Normal 11 6" xfId="457"/>
    <cellStyle name="Normal 12" xfId="151"/>
    <cellStyle name="Normal 12 2" xfId="159"/>
    <cellStyle name="Normal 12 2 2" xfId="461"/>
    <cellStyle name="Normal 13 2" xfId="148"/>
    <cellStyle name="Normal 13 2 2" xfId="162"/>
    <cellStyle name="Normal 13 2 2 2" xfId="464"/>
    <cellStyle name="Normal 14 2" xfId="283"/>
    <cellStyle name="Normal 14 2 2" xfId="318"/>
    <cellStyle name="Normal 14 2 2 2" xfId="423"/>
    <cellStyle name="Normal 14 2 2 3" xfId="581"/>
    <cellStyle name="Normal 14 2 3" xfId="169"/>
    <cellStyle name="Normal 14 2 3 2" xfId="321"/>
    <cellStyle name="Normal 14 2 3 2 2" xfId="584"/>
    <cellStyle name="Normal 14 2 3 3" xfId="426"/>
    <cellStyle name="Normal 14 2 3 4" xfId="471"/>
    <cellStyle name="Normal 14 2 4" xfId="388"/>
    <cellStyle name="Normal 14 2 5" xfId="546"/>
    <cellStyle name="Normal 15" xfId="161"/>
    <cellStyle name="Normal 15 2" xfId="463"/>
    <cellStyle name="Normal 2" xfId="43"/>
    <cellStyle name="Normal 2 2" xfId="49"/>
    <cellStyle name="Normal 2 3" xfId="99"/>
    <cellStyle name="Normal 2 3 2" xfId="100"/>
    <cellStyle name="Normal 2 4" xfId="101"/>
    <cellStyle name="Normal 2 4 2" xfId="102"/>
    <cellStyle name="Normal 2 4 2 2" xfId="252"/>
    <cellStyle name="Normal 2 4 2 2 2" xfId="358"/>
    <cellStyle name="Normal 2 4 2 2 3" xfId="516"/>
    <cellStyle name="Normal 2 4 2 3" xfId="287"/>
    <cellStyle name="Normal 2 4 2 3 2" xfId="392"/>
    <cellStyle name="Normal 2 4 2 3 3" xfId="550"/>
    <cellStyle name="Normal 2 4 2 4" xfId="174"/>
    <cellStyle name="Normal 2 4 2 4 2" xfId="480"/>
    <cellStyle name="Normal 2 4 2 5" xfId="324"/>
    <cellStyle name="Normal 2 4 2 6" xfId="429"/>
    <cellStyle name="Normal 2 4 3" xfId="251"/>
    <cellStyle name="Normal 2 4 3 2" xfId="357"/>
    <cellStyle name="Normal 2 4 3 3" xfId="515"/>
    <cellStyle name="Normal 2 4 4" xfId="286"/>
    <cellStyle name="Normal 2 4 4 2" xfId="391"/>
    <cellStyle name="Normal 2 4 4 3" xfId="549"/>
    <cellStyle name="Normal 2 4 5" xfId="173"/>
    <cellStyle name="Normal 2 4 5 2" xfId="479"/>
    <cellStyle name="Normal 2 4 6" xfId="323"/>
    <cellStyle name="Normal 2 4 7" xfId="428"/>
    <cellStyle name="Normal 2 5" xfId="103"/>
    <cellStyle name="Normal 2 6" xfId="104"/>
    <cellStyle name="Normal 2 8" xfId="282"/>
    <cellStyle name="Normal 2 8 2" xfId="387"/>
    <cellStyle name="Normal 2 8 3" xfId="545"/>
    <cellStyle name="Normal 3" xfId="50"/>
    <cellStyle name="Normal 3 10" xfId="105"/>
    <cellStyle name="Normal 3 10 2" xfId="106"/>
    <cellStyle name="Normal 3 10 2 2" xfId="254"/>
    <cellStyle name="Normal 3 10 2 2 2" xfId="360"/>
    <cellStyle name="Normal 3 10 2 2 3" xfId="518"/>
    <cellStyle name="Normal 3 10 2 3" xfId="289"/>
    <cellStyle name="Normal 3 10 2 3 2" xfId="394"/>
    <cellStyle name="Normal 3 10 2 3 3" xfId="552"/>
    <cellStyle name="Normal 3 10 2 4" xfId="176"/>
    <cellStyle name="Normal 3 10 2 4 2" xfId="482"/>
    <cellStyle name="Normal 3 10 2 5" xfId="326"/>
    <cellStyle name="Normal 3 10 2 6" xfId="431"/>
    <cellStyle name="Normal 3 10 3" xfId="253"/>
    <cellStyle name="Normal 3 10 3 2" xfId="359"/>
    <cellStyle name="Normal 3 10 3 3" xfId="517"/>
    <cellStyle name="Normal 3 10 4" xfId="288"/>
    <cellStyle name="Normal 3 10 4 2" xfId="393"/>
    <cellStyle name="Normal 3 10 4 3" xfId="551"/>
    <cellStyle name="Normal 3 10 5" xfId="175"/>
    <cellStyle name="Normal 3 10 5 2" xfId="481"/>
    <cellStyle name="Normal 3 10 6" xfId="325"/>
    <cellStyle name="Normal 3 10 7" xfId="430"/>
    <cellStyle name="Normal 3 11" xfId="107"/>
    <cellStyle name="Normal 3 11 2" xfId="108"/>
    <cellStyle name="Normal 3 11 2 2" xfId="256"/>
    <cellStyle name="Normal 3 11 2 2 2" xfId="362"/>
    <cellStyle name="Normal 3 11 2 2 3" xfId="520"/>
    <cellStyle name="Normal 3 11 2 3" xfId="291"/>
    <cellStyle name="Normal 3 11 2 3 2" xfId="396"/>
    <cellStyle name="Normal 3 11 2 3 3" xfId="554"/>
    <cellStyle name="Normal 3 11 2 4" xfId="178"/>
    <cellStyle name="Normal 3 11 2 4 2" xfId="484"/>
    <cellStyle name="Normal 3 11 2 5" xfId="328"/>
    <cellStyle name="Normal 3 11 2 6" xfId="433"/>
    <cellStyle name="Normal 3 11 3" xfId="255"/>
    <cellStyle name="Normal 3 11 3 2" xfId="361"/>
    <cellStyle name="Normal 3 11 3 3" xfId="519"/>
    <cellStyle name="Normal 3 11 4" xfId="290"/>
    <cellStyle name="Normal 3 11 4 2" xfId="395"/>
    <cellStyle name="Normal 3 11 4 3" xfId="553"/>
    <cellStyle name="Normal 3 11 5" xfId="177"/>
    <cellStyle name="Normal 3 11 5 2" xfId="483"/>
    <cellStyle name="Normal 3 11 6" xfId="327"/>
    <cellStyle name="Normal 3 11 7" xfId="432"/>
    <cellStyle name="Normal 3 12" xfId="109"/>
    <cellStyle name="Normal 3 12 2" xfId="257"/>
    <cellStyle name="Normal 3 12 2 2" xfId="363"/>
    <cellStyle name="Normal 3 12 2 3" xfId="521"/>
    <cellStyle name="Normal 3 12 3" xfId="292"/>
    <cellStyle name="Normal 3 12 3 2" xfId="397"/>
    <cellStyle name="Normal 3 12 3 3" xfId="555"/>
    <cellStyle name="Normal 3 12 4" xfId="179"/>
    <cellStyle name="Normal 3 12 4 2" xfId="485"/>
    <cellStyle name="Normal 3 12 5" xfId="329"/>
    <cellStyle name="Normal 3 12 6" xfId="434"/>
    <cellStyle name="Normal 3 13" xfId="110"/>
    <cellStyle name="Normal 3 13 2" xfId="258"/>
    <cellStyle name="Normal 3 13 2 2" xfId="364"/>
    <cellStyle name="Normal 3 13 2 3" xfId="522"/>
    <cellStyle name="Normal 3 13 3" xfId="293"/>
    <cellStyle name="Normal 3 13 3 2" xfId="398"/>
    <cellStyle name="Normal 3 13 3 3" xfId="556"/>
    <cellStyle name="Normal 3 13 4" xfId="180"/>
    <cellStyle name="Normal 3 13 4 2" xfId="486"/>
    <cellStyle name="Normal 3 13 5" xfId="330"/>
    <cellStyle name="Normal 3 13 6" xfId="435"/>
    <cellStyle name="Normal 3 14" xfId="164"/>
    <cellStyle name="Normal 3 14 2" xfId="171"/>
    <cellStyle name="Normal 3 14 2 2" xfId="579"/>
    <cellStyle name="Normal 3 14 3" xfId="172"/>
    <cellStyle name="Normal 3 14 4" xfId="316"/>
    <cellStyle name="Normal 3 14 5" xfId="421"/>
    <cellStyle name="Normal 3 14 6" xfId="466"/>
    <cellStyle name="Normal 3 15" xfId="586"/>
    <cellStyle name="Normal 3 2" xfId="111"/>
    <cellStyle name="Normal 3 2 2" xfId="112"/>
    <cellStyle name="Normal 3 2 3" xfId="113"/>
    <cellStyle name="Normal 3 2 3 2" xfId="260"/>
    <cellStyle name="Normal 3 2 3 2 2" xfId="366"/>
    <cellStyle name="Normal 3 2 3 2 3" xfId="524"/>
    <cellStyle name="Normal 3 2 3 3" xfId="295"/>
    <cellStyle name="Normal 3 2 3 3 2" xfId="400"/>
    <cellStyle name="Normal 3 2 3 3 3" xfId="558"/>
    <cellStyle name="Normal 3 2 3 4" xfId="182"/>
    <cellStyle name="Normal 3 2 3 4 2" xfId="488"/>
    <cellStyle name="Normal 3 2 3 5" xfId="332"/>
    <cellStyle name="Normal 3 2 3 6" xfId="437"/>
    <cellStyle name="Normal 3 2 4" xfId="259"/>
    <cellStyle name="Normal 3 2 4 2" xfId="365"/>
    <cellStyle name="Normal 3 2 4 3" xfId="523"/>
    <cellStyle name="Normal 3 2 5" xfId="294"/>
    <cellStyle name="Normal 3 2 5 2" xfId="399"/>
    <cellStyle name="Normal 3 2 5 3" xfId="557"/>
    <cellStyle name="Normal 3 2 6" xfId="181"/>
    <cellStyle name="Normal 3 2 6 2" xfId="487"/>
    <cellStyle name="Normal 3 2 7" xfId="331"/>
    <cellStyle name="Normal 3 2 8" xfId="436"/>
    <cellStyle name="Normal 3 3" xfId="114"/>
    <cellStyle name="Normal 3 3 2" xfId="115"/>
    <cellStyle name="Normal 3 3 2 2" xfId="262"/>
    <cellStyle name="Normal 3 3 2 2 2" xfId="368"/>
    <cellStyle name="Normal 3 3 2 2 3" xfId="526"/>
    <cellStyle name="Normal 3 3 2 3" xfId="297"/>
    <cellStyle name="Normal 3 3 2 3 2" xfId="402"/>
    <cellStyle name="Normal 3 3 2 3 3" xfId="560"/>
    <cellStyle name="Normal 3 3 2 4" xfId="184"/>
    <cellStyle name="Normal 3 3 2 4 2" xfId="490"/>
    <cellStyle name="Normal 3 3 2 5" xfId="334"/>
    <cellStyle name="Normal 3 3 2 6" xfId="439"/>
    <cellStyle name="Normal 3 3 3" xfId="261"/>
    <cellStyle name="Normal 3 3 3 2" xfId="367"/>
    <cellStyle name="Normal 3 3 3 3" xfId="525"/>
    <cellStyle name="Normal 3 3 4" xfId="296"/>
    <cellStyle name="Normal 3 3 4 2" xfId="401"/>
    <cellStyle name="Normal 3 3 4 3" xfId="559"/>
    <cellStyle name="Normal 3 3 5" xfId="183"/>
    <cellStyle name="Normal 3 3 5 2" xfId="489"/>
    <cellStyle name="Normal 3 3 6" xfId="333"/>
    <cellStyle name="Normal 3 3 7" xfId="438"/>
    <cellStyle name="Normal 3 4" xfId="116"/>
    <cellStyle name="Normal 3 4 2" xfId="117"/>
    <cellStyle name="Normal 3 4 2 2" xfId="264"/>
    <cellStyle name="Normal 3 4 2 2 2" xfId="370"/>
    <cellStyle name="Normal 3 4 2 2 3" xfId="528"/>
    <cellStyle name="Normal 3 4 2 3" xfId="299"/>
    <cellStyle name="Normal 3 4 2 3 2" xfId="404"/>
    <cellStyle name="Normal 3 4 2 3 3" xfId="562"/>
    <cellStyle name="Normal 3 4 2 4" xfId="186"/>
    <cellStyle name="Normal 3 4 2 4 2" xfId="492"/>
    <cellStyle name="Normal 3 4 2 5" xfId="336"/>
    <cellStyle name="Normal 3 4 2 6" xfId="441"/>
    <cellStyle name="Normal 3 4 3" xfId="263"/>
    <cellStyle name="Normal 3 4 3 2" xfId="369"/>
    <cellStyle name="Normal 3 4 3 3" xfId="527"/>
    <cellStyle name="Normal 3 4 4" xfId="298"/>
    <cellStyle name="Normal 3 4 4 2" xfId="403"/>
    <cellStyle name="Normal 3 4 4 3" xfId="561"/>
    <cellStyle name="Normal 3 4 5" xfId="185"/>
    <cellStyle name="Normal 3 4 5 2" xfId="491"/>
    <cellStyle name="Normal 3 4 6" xfId="335"/>
    <cellStyle name="Normal 3 4 7" xfId="440"/>
    <cellStyle name="Normal 3 5" xfId="118"/>
    <cellStyle name="Normal 3 5 2" xfId="119"/>
    <cellStyle name="Normal 3 5 2 2" xfId="266"/>
    <cellStyle name="Normal 3 5 2 2 2" xfId="372"/>
    <cellStyle name="Normal 3 5 2 2 3" xfId="530"/>
    <cellStyle name="Normal 3 5 2 3" xfId="301"/>
    <cellStyle name="Normal 3 5 2 3 2" xfId="406"/>
    <cellStyle name="Normal 3 5 2 3 3" xfId="564"/>
    <cellStyle name="Normal 3 5 2 4" xfId="188"/>
    <cellStyle name="Normal 3 5 2 4 2" xfId="494"/>
    <cellStyle name="Normal 3 5 2 5" xfId="338"/>
    <cellStyle name="Normal 3 5 2 6" xfId="443"/>
    <cellStyle name="Normal 3 5 3" xfId="265"/>
    <cellStyle name="Normal 3 5 3 2" xfId="371"/>
    <cellStyle name="Normal 3 5 3 3" xfId="529"/>
    <cellStyle name="Normal 3 5 4" xfId="300"/>
    <cellStyle name="Normal 3 5 4 2" xfId="405"/>
    <cellStyle name="Normal 3 5 4 3" xfId="563"/>
    <cellStyle name="Normal 3 5 5" xfId="187"/>
    <cellStyle name="Normal 3 5 5 2" xfId="493"/>
    <cellStyle name="Normal 3 5 6" xfId="337"/>
    <cellStyle name="Normal 3 5 7" xfId="442"/>
    <cellStyle name="Normal 3 6" xfId="120"/>
    <cellStyle name="Normal 3 7" xfId="121"/>
    <cellStyle name="Normal 3 8" xfId="122"/>
    <cellStyle name="Normal 3 8 2" xfId="123"/>
    <cellStyle name="Normal 3 8 2 2" xfId="268"/>
    <cellStyle name="Normal 3 8 2 2 2" xfId="374"/>
    <cellStyle name="Normal 3 8 2 2 3" xfId="532"/>
    <cellStyle name="Normal 3 8 2 3" xfId="303"/>
    <cellStyle name="Normal 3 8 2 3 2" xfId="408"/>
    <cellStyle name="Normal 3 8 2 3 3" xfId="566"/>
    <cellStyle name="Normal 3 8 2 4" xfId="190"/>
    <cellStyle name="Normal 3 8 2 4 2" xfId="496"/>
    <cellStyle name="Normal 3 8 2 5" xfId="340"/>
    <cellStyle name="Normal 3 8 2 6" xfId="445"/>
    <cellStyle name="Normal 3 8 3" xfId="267"/>
    <cellStyle name="Normal 3 8 3 2" xfId="373"/>
    <cellStyle name="Normal 3 8 3 3" xfId="531"/>
    <cellStyle name="Normal 3 8 4" xfId="302"/>
    <cellStyle name="Normal 3 8 4 2" xfId="407"/>
    <cellStyle name="Normal 3 8 4 3" xfId="565"/>
    <cellStyle name="Normal 3 8 5" xfId="189"/>
    <cellStyle name="Normal 3 8 5 2" xfId="495"/>
    <cellStyle name="Normal 3 8 6" xfId="339"/>
    <cellStyle name="Normal 3 8 7" xfId="444"/>
    <cellStyle name="Normal 3 9" xfId="124"/>
    <cellStyle name="Normal 3 9 2" xfId="125"/>
    <cellStyle name="Normal 3 9 2 2" xfId="270"/>
    <cellStyle name="Normal 3 9 2 2 2" xfId="376"/>
    <cellStyle name="Normal 3 9 2 2 3" xfId="534"/>
    <cellStyle name="Normal 3 9 2 3" xfId="305"/>
    <cellStyle name="Normal 3 9 2 3 2" xfId="410"/>
    <cellStyle name="Normal 3 9 2 3 3" xfId="568"/>
    <cellStyle name="Normal 3 9 2 4" xfId="192"/>
    <cellStyle name="Normal 3 9 2 4 2" xfId="498"/>
    <cellStyle name="Normal 3 9 2 5" xfId="342"/>
    <cellStyle name="Normal 3 9 2 6" xfId="447"/>
    <cellStyle name="Normal 3 9 3" xfId="269"/>
    <cellStyle name="Normal 3 9 3 2" xfId="375"/>
    <cellStyle name="Normal 3 9 3 3" xfId="533"/>
    <cellStyle name="Normal 3 9 4" xfId="304"/>
    <cellStyle name="Normal 3 9 4 2" xfId="409"/>
    <cellStyle name="Normal 3 9 4 3" xfId="567"/>
    <cellStyle name="Normal 3 9 5" xfId="191"/>
    <cellStyle name="Normal 3 9 5 2" xfId="497"/>
    <cellStyle name="Normal 3 9 6" xfId="341"/>
    <cellStyle name="Normal 3 9 7" xfId="446"/>
    <cellStyle name="Normal 4" xfId="126"/>
    <cellStyle name="Normal 4 2" xfId="127"/>
    <cellStyle name="Normal 4 3" xfId="271"/>
    <cellStyle name="Normal 4 3 2" xfId="377"/>
    <cellStyle name="Normal 4 3 3" xfId="535"/>
    <cellStyle name="Normal 4 4" xfId="306"/>
    <cellStyle name="Normal 4 4 2" xfId="411"/>
    <cellStyle name="Normal 4 4 3" xfId="569"/>
    <cellStyle name="Normal 4 5" xfId="193"/>
    <cellStyle name="Normal 4 5 2" xfId="499"/>
    <cellStyle name="Normal 4 6" xfId="343"/>
    <cellStyle name="Normal 4 7" xfId="448"/>
    <cellStyle name="Normal 5" xfId="128"/>
    <cellStyle name="Normal 5 2" xfId="129"/>
    <cellStyle name="Normal 5 2 2" xfId="130"/>
    <cellStyle name="Normal 5 2 2 2" xfId="274"/>
    <cellStyle name="Normal 5 2 2 2 2" xfId="380"/>
    <cellStyle name="Normal 5 2 2 2 3" xfId="538"/>
    <cellStyle name="Normal 5 2 2 3" xfId="309"/>
    <cellStyle name="Normal 5 2 2 3 2" xfId="414"/>
    <cellStyle name="Normal 5 2 2 3 3" xfId="572"/>
    <cellStyle name="Normal 5 2 2 4" xfId="196"/>
    <cellStyle name="Normal 5 2 2 4 2" xfId="502"/>
    <cellStyle name="Normal 5 2 2 5" xfId="346"/>
    <cellStyle name="Normal 5 2 2 6" xfId="451"/>
    <cellStyle name="Normal 5 2 3" xfId="273"/>
    <cellStyle name="Normal 5 2 3 2" xfId="379"/>
    <cellStyle name="Normal 5 2 3 3" xfId="537"/>
    <cellStyle name="Normal 5 2 4" xfId="308"/>
    <cellStyle name="Normal 5 2 4 2" xfId="413"/>
    <cellStyle name="Normal 5 2 4 3" xfId="571"/>
    <cellStyle name="Normal 5 2 5" xfId="195"/>
    <cellStyle name="Normal 5 2 5 2" xfId="501"/>
    <cellStyle name="Normal 5 2 6" xfId="345"/>
    <cellStyle name="Normal 5 2 7" xfId="450"/>
    <cellStyle name="Normal 5 3" xfId="131"/>
    <cellStyle name="Normal 5 3 2" xfId="275"/>
    <cellStyle name="Normal 5 3 2 2" xfId="381"/>
    <cellStyle name="Normal 5 3 2 3" xfId="539"/>
    <cellStyle name="Normal 5 3 3" xfId="310"/>
    <cellStyle name="Normal 5 3 3 2" xfId="415"/>
    <cellStyle name="Normal 5 3 3 3" xfId="573"/>
    <cellStyle name="Normal 5 3 4" xfId="197"/>
    <cellStyle name="Normal 5 3 4 2" xfId="503"/>
    <cellStyle name="Normal 5 3 5" xfId="347"/>
    <cellStyle name="Normal 5 3 6" xfId="452"/>
    <cellStyle name="Normal 5 4" xfId="272"/>
    <cellStyle name="Normal 5 4 2" xfId="378"/>
    <cellStyle name="Normal 5 4 3" xfId="536"/>
    <cellStyle name="Normal 5 5" xfId="307"/>
    <cellStyle name="Normal 5 5 2" xfId="412"/>
    <cellStyle name="Normal 5 5 3" xfId="570"/>
    <cellStyle name="Normal 5 6" xfId="194"/>
    <cellStyle name="Normal 5 6 2" xfId="500"/>
    <cellStyle name="Normal 5 7" xfId="344"/>
    <cellStyle name="Normal 5 8" xfId="449"/>
    <cellStyle name="Normal 6" xfId="132"/>
    <cellStyle name="Normal 7" xfId="133"/>
    <cellStyle name="Normal 7 2" xfId="134"/>
    <cellStyle name="Normal 7 2 2" xfId="277"/>
    <cellStyle name="Normal 7 2 2 2" xfId="383"/>
    <cellStyle name="Normal 7 2 2 3" xfId="541"/>
    <cellStyle name="Normal 7 2 3" xfId="312"/>
    <cellStyle name="Normal 7 2 3 2" xfId="417"/>
    <cellStyle name="Normal 7 2 3 3" xfId="575"/>
    <cellStyle name="Normal 7 2 4" xfId="199"/>
    <cellStyle name="Normal 7 2 4 2" xfId="505"/>
    <cellStyle name="Normal 7 2 5" xfId="349"/>
    <cellStyle name="Normal 7 2 6" xfId="454"/>
    <cellStyle name="Normal 7 3" xfId="276"/>
    <cellStyle name="Normal 7 3 2" xfId="382"/>
    <cellStyle name="Normal 7 3 3" xfId="540"/>
    <cellStyle name="Normal 7 4" xfId="311"/>
    <cellStyle name="Normal 7 4 2" xfId="416"/>
    <cellStyle name="Normal 7 4 3" xfId="574"/>
    <cellStyle name="Normal 7 5" xfId="198"/>
    <cellStyle name="Normal 7 5 2" xfId="504"/>
    <cellStyle name="Normal 7 6" xfId="348"/>
    <cellStyle name="Normal 7 7" xfId="453"/>
    <cellStyle name="Normal 8" xfId="135"/>
    <cellStyle name="Normal 8 2" xfId="278"/>
    <cellStyle name="Normal 8 2 2" xfId="384"/>
    <cellStyle name="Normal 8 2 3" xfId="542"/>
    <cellStyle name="Normal 8 3" xfId="200"/>
    <cellStyle name="Normal 8 3 2" xfId="506"/>
    <cellStyle name="Normal 8 4" xfId="350"/>
    <cellStyle name="Normal 8 5" xfId="455"/>
    <cellStyle name="Normal 8 6" xfId="152"/>
    <cellStyle name="Normal 8 6 2" xfId="154"/>
    <cellStyle name="Normal 8 6 2 2" xfId="158"/>
    <cellStyle name="Normal 8 6 2 2 2" xfId="285"/>
    <cellStyle name="Normal 8 6 2 2 2 2" xfId="319"/>
    <cellStyle name="Normal 8 6 2 2 2 2 2" xfId="424"/>
    <cellStyle name="Normal 8 6 2 2 2 2 3" xfId="582"/>
    <cellStyle name="Normal 8 6 2 2 2 3" xfId="170"/>
    <cellStyle name="Normal 8 6 2 2 2 3 2" xfId="322"/>
    <cellStyle name="Normal 8 6 2 2 2 3 2 2" xfId="585"/>
    <cellStyle name="Normal 8 6 2 2 2 3 3" xfId="427"/>
    <cellStyle name="Normal 8 6 2 2 2 3 4" xfId="472"/>
    <cellStyle name="Normal 8 6 2 2 2 4" xfId="390"/>
    <cellStyle name="Normal 8 6 2 2 2 5" xfId="548"/>
    <cellStyle name="Normal 8 6 2 2 3" xfId="460"/>
    <cellStyle name="Normal 8 6 2 2 4" xfId="165"/>
    <cellStyle name="Normal 8 6 2 2 4 2" xfId="205"/>
    <cellStyle name="Normal 8 6 2 2 4 2 2" xfId="513"/>
    <cellStyle name="Normal 8 6 2 2 4 3" xfId="355"/>
    <cellStyle name="Normal 8 6 2 2 4 4" xfId="467"/>
    <cellStyle name="Normal 8 6 2 3" xfId="204"/>
    <cellStyle name="Normal 8 6 2 3 2" xfId="512"/>
    <cellStyle name="Normal 8 6 2 4" xfId="354"/>
    <cellStyle name="Normal 8 6 2 5" xfId="459"/>
    <cellStyle name="Normal 8 6 3" xfId="166"/>
    <cellStyle name="Normal 8 6 3 2" xfId="317"/>
    <cellStyle name="Normal 8 6 3 2 2" xfId="422"/>
    <cellStyle name="Normal 8 6 3 2 3" xfId="580"/>
    <cellStyle name="Normal 8 6 3 3" xfId="168"/>
    <cellStyle name="Normal 8 6 3 3 2" xfId="320"/>
    <cellStyle name="Normal 8 6 3 3 2 2" xfId="583"/>
    <cellStyle name="Normal 8 6 3 3 3" xfId="425"/>
    <cellStyle name="Normal 8 6 3 3 4" xfId="470"/>
    <cellStyle name="Normal 8 6 3 4" xfId="284"/>
    <cellStyle name="Normal 8 6 3 4 2" xfId="547"/>
    <cellStyle name="Normal 8 6 3 5" xfId="389"/>
    <cellStyle name="Normal 8 6 3 6" xfId="468"/>
    <cellStyle name="Normal 8 6 4" xfId="167"/>
    <cellStyle name="Normal 8 6 4 2" xfId="315"/>
    <cellStyle name="Normal 8 6 4 2 2" xfId="578"/>
    <cellStyle name="Normal 8 6 4 3" xfId="420"/>
    <cellStyle name="Normal 8 6 4 4" xfId="469"/>
    <cellStyle name="Normal 8 6 5" xfId="203"/>
    <cellStyle name="Normal 8 6 5 2" xfId="511"/>
    <cellStyle name="Normal 8 6 6" xfId="353"/>
    <cellStyle name="Normal 8 6 7" xfId="458"/>
    <cellStyle name="Normal 8 7" xfId="153"/>
    <cellStyle name="Normal 9" xfId="136"/>
    <cellStyle name="Normal_2002 määrus lisa 5" xfId="35"/>
    <cellStyle name="Normal_2002 määrus lisa 5 2" xfId="155"/>
    <cellStyle name="Normal_2002 määrus lisa 5_Lisad 22.02.11 II" xfId="36"/>
    <cellStyle name="Normal_eelarve muutmise vorm" xfId="157"/>
    <cellStyle name="Normal_eelarve muutmise vorm 2 2" xfId="587"/>
    <cellStyle name="Normal_vorm 1 koond" xfId="156"/>
    <cellStyle name="Normal_vorm 1 koond_Lisad 22.02.11 II" xfId="37"/>
    <cellStyle name="Note" xfId="38" builtinId="10" customBuiltin="1"/>
    <cellStyle name="Note 2" xfId="137"/>
    <cellStyle name="Note 3" xfId="145"/>
    <cellStyle name="Note 4" xfId="51"/>
    <cellStyle name="Note 5" xfId="243"/>
    <cellStyle name="Output" xfId="39" builtinId="21" customBuiltin="1"/>
    <cellStyle name="Output 2" xfId="138"/>
    <cellStyle name="Output 2 2" xfId="507"/>
    <cellStyle name="Output 3" xfId="244"/>
    <cellStyle name="Output 4" xfId="475"/>
    <cellStyle name="Percent" xfId="150" builtinId="5"/>
    <cellStyle name="Percent 2" xfId="46"/>
    <cellStyle name="Percent 3" xfId="139"/>
    <cellStyle name="Percent 4" xfId="160"/>
    <cellStyle name="Percent 4 2" xfId="281"/>
    <cellStyle name="Percent 4 3" xfId="462"/>
    <cellStyle name="Percent 5 2 4" xfId="163"/>
    <cellStyle name="Percent 5 2 4 2" xfId="465"/>
    <cellStyle name="Rõhk5 2" xfId="140"/>
    <cellStyle name="Rõhk5 3" xfId="249"/>
    <cellStyle name="Rõhk6 2" xfId="141"/>
    <cellStyle name="Rõhk6 3" xfId="250"/>
    <cellStyle name="Title" xfId="40" builtinId="15" customBuiltin="1"/>
    <cellStyle name="Title 2" xfId="142"/>
    <cellStyle name="Title 3" xfId="245"/>
    <cellStyle name="Total" xfId="41" builtinId="25" customBuiltin="1"/>
    <cellStyle name="Total 2" xfId="143"/>
    <cellStyle name="Total 2 2" xfId="508"/>
    <cellStyle name="Total 3" xfId="246"/>
    <cellStyle name="Total 4" xfId="476"/>
    <cellStyle name="Warning Text" xfId="42" builtinId="11" customBuiltin="1"/>
    <cellStyle name="Warning Text 2" xfId="144"/>
    <cellStyle name="Warning Text 3" xfId="247"/>
  </cellStyles>
  <dxfs count="0"/>
  <tableStyles count="0" defaultTableStyle="TableStyleMedium2" defaultPivotStyle="PivotStyleLight16"/>
  <colors>
    <mruColors>
      <color rgb="FFFFFF99"/>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xdr:colOff>
      <xdr:row>25</xdr:row>
      <xdr:rowOff>9525</xdr:rowOff>
    </xdr:from>
    <xdr:to>
      <xdr:col>15</xdr:col>
      <xdr:colOff>400050</xdr:colOff>
      <xdr:row>32</xdr:row>
      <xdr:rowOff>152400</xdr:rowOff>
    </xdr:to>
    <xdr:sp macro="" textlink="">
      <xdr:nvSpPr>
        <xdr:cNvPr id="2" name="Text Box 1"/>
        <xdr:cNvSpPr txBox="1">
          <a:spLocks noChangeArrowheads="1"/>
        </xdr:cNvSpPr>
      </xdr:nvSpPr>
      <xdr:spPr bwMode="auto">
        <a:xfrm>
          <a:off x="19050" y="6543675"/>
          <a:ext cx="9086850" cy="1276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t-EE" sz="800" b="1" i="1" u="sng" strike="noStrike" baseline="0">
              <a:solidFill>
                <a:srgbClr val="000000"/>
              </a:solidFill>
              <a:latin typeface="Arial"/>
              <a:cs typeface="Arial"/>
            </a:rPr>
            <a:t>Märkused:</a:t>
          </a:r>
          <a:endParaRPr lang="et-EE" sz="800" b="0" i="0" u="none" strike="noStrike" baseline="0">
            <a:solidFill>
              <a:srgbClr val="000000"/>
            </a:solidFill>
            <a:latin typeface="Arial"/>
            <a:ea typeface="+mn-ea"/>
            <a:cs typeface="Arial"/>
          </a:endParaRPr>
        </a:p>
        <a:p>
          <a:pPr algn="l" rtl="0">
            <a:defRPr sz="1000"/>
          </a:pPr>
          <a:r>
            <a:rPr lang="et-EE" sz="800" b="0" i="0" u="none" strike="noStrike" baseline="0">
              <a:solidFill>
                <a:srgbClr val="000000"/>
              </a:solidFill>
              <a:latin typeface="Arial"/>
              <a:ea typeface="+mn-ea"/>
              <a:cs typeface="Arial"/>
            </a:rPr>
            <a:t>*  sh linnaeelarve, riigieelarve vahendid, välisrahastus, muu (teise </a:t>
          </a:r>
          <a:r>
            <a:rPr lang="et-EE" sz="800" b="0" i="0" u="none" strike="noStrike" baseline="0">
              <a:solidFill>
                <a:srgbClr val="000000"/>
              </a:solidFill>
              <a:latin typeface="Arial"/>
              <a:cs typeface="Arial"/>
            </a:rPr>
            <a:t>kohaliku omavalitsusüksuse eelarve vahendid, eraõigusliku juriidilise isiku finantseerimine (sh äriettevõte, mittetulunduslik organisatsioon vm)).</a:t>
          </a:r>
        </a:p>
        <a:p>
          <a:pPr algn="l" rtl="0">
            <a:defRPr sz="1000"/>
          </a:pPr>
          <a:r>
            <a:rPr lang="et-EE" sz="800" b="0" i="0" u="none" strike="noStrike" baseline="0">
              <a:solidFill>
                <a:srgbClr val="000000"/>
              </a:solidFill>
              <a:latin typeface="Arial"/>
              <a:cs typeface="Arial"/>
            </a:rPr>
            <a:t>** näidatakse kõigi finantseerimisallikate lõikes</a:t>
          </a:r>
        </a:p>
        <a:p>
          <a:pPr algn="l" rtl="0">
            <a:defRPr sz="1000"/>
          </a:pPr>
          <a:r>
            <a:rPr lang="et-EE" sz="800" b="1" i="1" u="sng" strike="noStrike" baseline="0">
              <a:solidFill>
                <a:srgbClr val="000000"/>
              </a:solidFill>
              <a:latin typeface="Arial"/>
              <a:cs typeface="Arial"/>
            </a:rPr>
            <a:t>Selgitused:</a:t>
          </a:r>
          <a:endParaRPr lang="et-EE" sz="800" b="0" i="0" u="none" strike="noStrike" baseline="0">
            <a:solidFill>
              <a:srgbClr val="000000"/>
            </a:solidFill>
            <a:latin typeface="Arial"/>
            <a:cs typeface="Arial"/>
          </a:endParaRPr>
        </a:p>
        <a:p>
          <a:pPr algn="l" rtl="0">
            <a:defRPr sz="1000"/>
          </a:pPr>
          <a:r>
            <a:rPr lang="et-EE" sz="800" b="0" i="0" u="none" strike="noStrike" baseline="0">
              <a:solidFill>
                <a:srgbClr val="000000"/>
              </a:solidFill>
              <a:latin typeface="Arial"/>
              <a:cs typeface="Arial"/>
            </a:rPr>
            <a:t>1. Tabelis kajastatakse välisprojektid ja programmid, milles linn osaleb.</a:t>
          </a:r>
        </a:p>
        <a:p>
          <a:pPr algn="l" rtl="0">
            <a:defRPr sz="1000"/>
          </a:pPr>
          <a:r>
            <a:rPr lang="et-EE" sz="800" b="0" i="0" u="none" strike="noStrike" baseline="0">
              <a:solidFill>
                <a:srgbClr val="000000"/>
              </a:solidFill>
              <a:latin typeface="Arial"/>
              <a:cs typeface="Arial"/>
            </a:rPr>
            <a:t>2. Vahendite kajastamisel aastate lõikes näidatakse planeeritavad kulud.</a:t>
          </a:r>
        </a:p>
        <a:p>
          <a:pPr algn="l" rtl="0">
            <a:defRPr sz="1000"/>
          </a:pPr>
          <a:r>
            <a:rPr lang="et-EE" sz="800" b="0" i="0" u="none" strike="noStrike" baseline="0">
              <a:solidFill>
                <a:srgbClr val="000000"/>
              </a:solidFill>
              <a:latin typeface="Arial"/>
              <a:cs typeface="Arial"/>
            </a:rPr>
            <a:t>3. Vormile tuleb lisada selgitused iga projekti kohta, sh projekti tingimused, kulg jm oluline informatsioon.</a:t>
          </a:r>
          <a:endParaRPr lang="et-EE"/>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llinnlv.ee\data\Finantsteenistus\EELARVE%20OSAKOND\2011\2011%20EELARVE%20T&#196;ITMINE%20-%20VALGE%20RAAMAT\Koond%2026.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allinnlv.ee\data\Users\hirve\Documents\Ametikohtade%20hindamine\Copy%20of%20Koopia%20failist%20Tallinna%20Linnakantselei%20at%20palgatabel_2014_1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SUKORD"/>
      <sheetName val="1 KOONDEELARVE"/>
      <sheetName val="2 KOONDEA TÄITMINE"/>
      <sheetName val="3 TULUDE KOOND"/>
      <sheetName val="4 LK TULUD"/>
      <sheetName val="5 RR - OTSTARVE"/>
      <sheetName val="6 TOETUSED"/>
      <sheetName val="Sheet1"/>
      <sheetName val="7 OMATULUD"/>
      <sheetName val="8 KULUD"/>
      <sheetName val="9 INVEST"/>
      <sheetName val="10 FIN.TEH"/>
      <sheetName val="11 EESMÄRGID"/>
      <sheetName val="Probleemid"/>
      <sheetName val="Taotlus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hend"/>
      <sheetName val="Andmed"/>
      <sheetName val="põhipalk"/>
      <sheetName val="tulemustasu2"/>
      <sheetName val="tulemustasu"/>
      <sheetName val="öötöö, riigipühad"/>
      <sheetName val="muutuvad tasud"/>
      <sheetName val="mobiiltelefon"/>
      <sheetName val="Sheet1"/>
      <sheetName val="Maakonnad"/>
      <sheetName val="Job Families"/>
      <sheetName val="Job Names"/>
      <sheetName val="Sheet2"/>
      <sheetName val="Ametiasutused põhitasud 2015"/>
    </sheetNames>
    <sheetDataSet>
      <sheetData sheetId="0"/>
      <sheetData sheetId="1"/>
      <sheetData sheetId="2"/>
      <sheetData sheetId="3"/>
      <sheetData sheetId="4"/>
      <sheetData sheetId="5"/>
      <sheetData sheetId="6"/>
      <sheetData sheetId="7"/>
      <sheetData sheetId="8"/>
      <sheetData sheetId="9">
        <row r="1">
          <cell r="A1" t="str">
            <v>Harjumaa</v>
          </cell>
        </row>
        <row r="2">
          <cell r="A2" t="str">
            <v>Hiiumaa</v>
          </cell>
        </row>
        <row r="3">
          <cell r="A3" t="str">
            <v>Ida-Virumaa</v>
          </cell>
        </row>
        <row r="4">
          <cell r="A4" t="str">
            <v>Jõgevamaa</v>
          </cell>
        </row>
        <row r="5">
          <cell r="A5" t="str">
            <v>Järvamaa</v>
          </cell>
        </row>
        <row r="6">
          <cell r="A6" t="str">
            <v>Läänemaa</v>
          </cell>
        </row>
        <row r="7">
          <cell r="A7" t="str">
            <v>Lääne-Virumaa</v>
          </cell>
        </row>
        <row r="8">
          <cell r="A8" t="str">
            <v>Põlvamaa</v>
          </cell>
        </row>
        <row r="9">
          <cell r="A9" t="str">
            <v>Pärnumaa</v>
          </cell>
        </row>
        <row r="10">
          <cell r="A10" t="str">
            <v>Raplamaa</v>
          </cell>
        </row>
        <row r="11">
          <cell r="A11" t="str">
            <v>Saaremaa</v>
          </cell>
        </row>
        <row r="12">
          <cell r="A12" t="str">
            <v>Tartumaa</v>
          </cell>
        </row>
        <row r="13">
          <cell r="A13" t="str">
            <v>Valgamaa</v>
          </cell>
        </row>
        <row r="14">
          <cell r="A14" t="str">
            <v>Viljandimaa</v>
          </cell>
        </row>
        <row r="15">
          <cell r="A15" t="str">
            <v>Võrumaa</v>
          </cell>
        </row>
      </sheetData>
      <sheetData sheetId="10">
        <row r="2">
          <cell r="D2" t="str">
            <v>Actual Job Family</v>
          </cell>
          <cell r="E2" t="str">
            <v>Level</v>
          </cell>
          <cell r="F2" t="str">
            <v>Points</v>
          </cell>
          <cell r="G2" t="str">
            <v>min</v>
          </cell>
          <cell r="H2" t="str">
            <v>max</v>
          </cell>
        </row>
        <row r="3">
          <cell r="D3" t="str">
            <v>AT - (Sise)auditeerimine</v>
          </cell>
          <cell r="E3">
            <v>1</v>
          </cell>
          <cell r="F3">
            <v>184</v>
          </cell>
          <cell r="G3">
            <v>172</v>
          </cell>
          <cell r="H3">
            <v>197</v>
          </cell>
        </row>
        <row r="4">
          <cell r="D4" t="str">
            <v>AT - (Sise)auditeerimine</v>
          </cell>
          <cell r="E4">
            <v>2</v>
          </cell>
          <cell r="F4">
            <v>281</v>
          </cell>
          <cell r="G4">
            <v>262</v>
          </cell>
          <cell r="H4">
            <v>300</v>
          </cell>
        </row>
        <row r="5">
          <cell r="D5" t="str">
            <v>AT - (Sise)auditeerimine</v>
          </cell>
          <cell r="E5" t="str">
            <v>3A</v>
          </cell>
          <cell r="F5">
            <v>371</v>
          </cell>
          <cell r="G5">
            <v>346</v>
          </cell>
          <cell r="H5">
            <v>397</v>
          </cell>
        </row>
        <row r="6">
          <cell r="D6" t="str">
            <v>AT - (Sise)auditeerimine</v>
          </cell>
          <cell r="E6" t="str">
            <v>3B</v>
          </cell>
          <cell r="F6">
            <v>371</v>
          </cell>
          <cell r="G6">
            <v>346</v>
          </cell>
          <cell r="H6">
            <v>397</v>
          </cell>
        </row>
        <row r="7">
          <cell r="D7" t="str">
            <v>AT - (Sise)auditeerimine</v>
          </cell>
          <cell r="E7">
            <v>4</v>
          </cell>
          <cell r="F7">
            <v>492</v>
          </cell>
          <cell r="G7">
            <v>458</v>
          </cell>
          <cell r="H7">
            <v>526</v>
          </cell>
        </row>
        <row r="8">
          <cell r="D8" t="str">
            <v>AT - Andmeait</v>
          </cell>
          <cell r="E8">
            <v>1</v>
          </cell>
          <cell r="F8">
            <v>160</v>
          </cell>
          <cell r="G8">
            <v>150</v>
          </cell>
          <cell r="H8">
            <v>149</v>
          </cell>
        </row>
        <row r="9">
          <cell r="D9" t="str">
            <v>AT - Andmeait</v>
          </cell>
          <cell r="E9">
            <v>2</v>
          </cell>
          <cell r="F9">
            <v>244</v>
          </cell>
          <cell r="G9">
            <v>228</v>
          </cell>
          <cell r="H9">
            <v>261</v>
          </cell>
        </row>
        <row r="10">
          <cell r="D10" t="str">
            <v>AT - Andmeait</v>
          </cell>
          <cell r="E10">
            <v>3</v>
          </cell>
          <cell r="F10">
            <v>323</v>
          </cell>
          <cell r="G10">
            <v>301</v>
          </cell>
          <cell r="H10">
            <v>345</v>
          </cell>
        </row>
        <row r="11">
          <cell r="D11" t="str">
            <v>AT - Andmeait</v>
          </cell>
          <cell r="E11">
            <v>4</v>
          </cell>
          <cell r="F11">
            <v>427</v>
          </cell>
          <cell r="G11">
            <v>398</v>
          </cell>
          <cell r="H11">
            <v>457</v>
          </cell>
        </row>
        <row r="12">
          <cell r="D12" t="str">
            <v>AT - Andmeanalüüs ja -seire</v>
          </cell>
          <cell r="E12">
            <v>1</v>
          </cell>
          <cell r="F12">
            <v>121</v>
          </cell>
          <cell r="G12">
            <v>113</v>
          </cell>
          <cell r="H12">
            <v>129</v>
          </cell>
        </row>
        <row r="13">
          <cell r="D13" t="str">
            <v>AT - Andmeanalüüs ja -seire</v>
          </cell>
          <cell r="E13">
            <v>2</v>
          </cell>
          <cell r="F13">
            <v>212</v>
          </cell>
          <cell r="G13">
            <v>198</v>
          </cell>
          <cell r="H13">
            <v>227</v>
          </cell>
        </row>
        <row r="14">
          <cell r="D14" t="str">
            <v>AT - Andmeanalüüs ja -seire</v>
          </cell>
          <cell r="E14">
            <v>3</v>
          </cell>
          <cell r="F14">
            <v>281</v>
          </cell>
          <cell r="G14">
            <v>262</v>
          </cell>
          <cell r="H14">
            <v>300</v>
          </cell>
        </row>
        <row r="15">
          <cell r="D15" t="str">
            <v>AT - Andmeanalüüs ja -seire</v>
          </cell>
          <cell r="E15" t="str">
            <v>4A</v>
          </cell>
          <cell r="F15">
            <v>323</v>
          </cell>
          <cell r="G15">
            <v>301</v>
          </cell>
          <cell r="H15">
            <v>345</v>
          </cell>
        </row>
        <row r="16">
          <cell r="D16" t="str">
            <v>AT - Andmeanalüüs ja -seire</v>
          </cell>
          <cell r="E16" t="str">
            <v>4B</v>
          </cell>
          <cell r="F16">
            <v>427</v>
          </cell>
          <cell r="G16">
            <v>398</v>
          </cell>
          <cell r="H16">
            <v>457</v>
          </cell>
        </row>
        <row r="17">
          <cell r="D17" t="str">
            <v>AT - Andmeanalüüs ja -seire</v>
          </cell>
          <cell r="E17" t="str">
            <v>5A</v>
          </cell>
          <cell r="F17">
            <v>427</v>
          </cell>
          <cell r="G17">
            <v>398</v>
          </cell>
          <cell r="H17">
            <v>457</v>
          </cell>
        </row>
        <row r="18">
          <cell r="D18" t="str">
            <v>AT - Andmeanalüüs ja -seire</v>
          </cell>
          <cell r="E18" t="str">
            <v>5B</v>
          </cell>
          <cell r="F18">
            <v>492</v>
          </cell>
          <cell r="G18">
            <v>458</v>
          </cell>
          <cell r="H18">
            <v>526</v>
          </cell>
        </row>
        <row r="19">
          <cell r="D19" t="str">
            <v>AT - Arengu ja poliitika kujundamine</v>
          </cell>
          <cell r="E19">
            <v>1</v>
          </cell>
          <cell r="F19">
            <v>184</v>
          </cell>
          <cell r="G19">
            <v>172</v>
          </cell>
          <cell r="H19">
            <v>197</v>
          </cell>
        </row>
        <row r="20">
          <cell r="D20" t="str">
            <v>AT - Arengu ja poliitika kujundamine</v>
          </cell>
          <cell r="E20">
            <v>2</v>
          </cell>
          <cell r="F20">
            <v>244</v>
          </cell>
          <cell r="G20">
            <v>228</v>
          </cell>
          <cell r="H20">
            <v>261</v>
          </cell>
        </row>
        <row r="21">
          <cell r="D21" t="str">
            <v>AT - Arengu ja poliitika kujundamine</v>
          </cell>
          <cell r="E21">
            <v>3</v>
          </cell>
          <cell r="F21">
            <v>323</v>
          </cell>
          <cell r="G21">
            <v>301</v>
          </cell>
          <cell r="H21">
            <v>345</v>
          </cell>
        </row>
        <row r="22">
          <cell r="D22" t="str">
            <v>AT - Arengu ja poliitika kujundamine</v>
          </cell>
          <cell r="E22">
            <v>4</v>
          </cell>
          <cell r="F22">
            <v>427</v>
          </cell>
          <cell r="G22">
            <v>398</v>
          </cell>
          <cell r="H22">
            <v>457</v>
          </cell>
        </row>
        <row r="23">
          <cell r="D23" t="str">
            <v>AT - Arengu ja poliitika kujundamine</v>
          </cell>
          <cell r="E23">
            <v>5</v>
          </cell>
          <cell r="F23">
            <v>492</v>
          </cell>
          <cell r="G23">
            <v>458</v>
          </cell>
          <cell r="H23">
            <v>526</v>
          </cell>
        </row>
        <row r="24">
          <cell r="D24" t="str">
            <v>AT - Arengu ja poliitika kujundamine</v>
          </cell>
          <cell r="E24">
            <v>6</v>
          </cell>
          <cell r="F24">
            <v>651</v>
          </cell>
          <cell r="G24">
            <v>606</v>
          </cell>
          <cell r="H24">
            <v>696</v>
          </cell>
        </row>
        <row r="25">
          <cell r="D25" t="str">
            <v>AT - Arhiivindus</v>
          </cell>
          <cell r="E25" t="str">
            <v>1B</v>
          </cell>
          <cell r="F25">
            <v>139</v>
          </cell>
          <cell r="G25">
            <v>130</v>
          </cell>
          <cell r="H25">
            <v>149</v>
          </cell>
        </row>
        <row r="26">
          <cell r="D26" t="str">
            <v>AT - Arhiivindus</v>
          </cell>
          <cell r="E26" t="str">
            <v>1A</v>
          </cell>
          <cell r="F26">
            <v>160</v>
          </cell>
          <cell r="G26">
            <v>150</v>
          </cell>
          <cell r="H26">
            <v>171</v>
          </cell>
        </row>
        <row r="27">
          <cell r="D27" t="str">
            <v>AT - Arhiivindus</v>
          </cell>
          <cell r="E27" t="str">
            <v>2B</v>
          </cell>
          <cell r="F27">
            <v>184</v>
          </cell>
          <cell r="G27">
            <v>172</v>
          </cell>
          <cell r="H27">
            <v>197</v>
          </cell>
        </row>
        <row r="28">
          <cell r="D28" t="str">
            <v>AT - Arhiivindus</v>
          </cell>
          <cell r="E28" t="str">
            <v>2A</v>
          </cell>
          <cell r="F28">
            <v>212</v>
          </cell>
          <cell r="G28">
            <v>198</v>
          </cell>
          <cell r="H28">
            <v>227</v>
          </cell>
        </row>
        <row r="29">
          <cell r="D29" t="str">
            <v>AT - Arhiivindus</v>
          </cell>
          <cell r="E29" t="str">
            <v>3A</v>
          </cell>
          <cell r="F29">
            <v>281</v>
          </cell>
          <cell r="G29">
            <v>262</v>
          </cell>
          <cell r="H29">
            <v>300</v>
          </cell>
        </row>
        <row r="30">
          <cell r="D30" t="str">
            <v>AT - Arhiivindus</v>
          </cell>
          <cell r="E30" t="str">
            <v>3B</v>
          </cell>
          <cell r="F30">
            <v>281</v>
          </cell>
          <cell r="G30">
            <v>262</v>
          </cell>
          <cell r="H30">
            <v>300</v>
          </cell>
        </row>
        <row r="31">
          <cell r="D31" t="str">
            <v>AT - Arhiivindus</v>
          </cell>
          <cell r="E31">
            <v>4</v>
          </cell>
          <cell r="F31">
            <v>427</v>
          </cell>
          <cell r="G31">
            <v>398</v>
          </cell>
          <cell r="H31">
            <v>457</v>
          </cell>
        </row>
        <row r="32">
          <cell r="D32" t="str">
            <v>AT - Ekspertiis</v>
          </cell>
          <cell r="E32">
            <v>1</v>
          </cell>
          <cell r="F32">
            <v>160</v>
          </cell>
          <cell r="G32">
            <v>150</v>
          </cell>
          <cell r="H32">
            <v>171</v>
          </cell>
        </row>
        <row r="33">
          <cell r="D33" t="str">
            <v>AT - Ekspertiis</v>
          </cell>
          <cell r="E33">
            <v>2</v>
          </cell>
          <cell r="F33">
            <v>212</v>
          </cell>
          <cell r="G33">
            <v>198</v>
          </cell>
          <cell r="H33">
            <v>227</v>
          </cell>
        </row>
        <row r="34">
          <cell r="D34" t="str">
            <v>AT - Ekspertiis</v>
          </cell>
          <cell r="E34">
            <v>3</v>
          </cell>
          <cell r="F34">
            <v>281</v>
          </cell>
          <cell r="G34">
            <v>262</v>
          </cell>
          <cell r="H34">
            <v>300</v>
          </cell>
        </row>
        <row r="35">
          <cell r="D35" t="str">
            <v>AT - Ekspertiis</v>
          </cell>
          <cell r="E35">
            <v>4</v>
          </cell>
          <cell r="F35">
            <v>323</v>
          </cell>
          <cell r="G35">
            <v>301</v>
          </cell>
          <cell r="H35">
            <v>345</v>
          </cell>
        </row>
        <row r="36">
          <cell r="D36" t="str">
            <v>AT - Ekspertiis</v>
          </cell>
          <cell r="E36">
            <v>5</v>
          </cell>
          <cell r="F36">
            <v>427</v>
          </cell>
          <cell r="G36">
            <v>398</v>
          </cell>
          <cell r="H36">
            <v>457</v>
          </cell>
        </row>
        <row r="37">
          <cell r="D37" t="str">
            <v>AT - Finantsanalüüs, -planeerimine ja -juhtimine</v>
          </cell>
          <cell r="E37">
            <v>1</v>
          </cell>
          <cell r="F37">
            <v>160</v>
          </cell>
          <cell r="G37">
            <v>150</v>
          </cell>
          <cell r="H37">
            <v>171</v>
          </cell>
        </row>
        <row r="38">
          <cell r="D38" t="str">
            <v>AT - Finantsanalüüs, -planeerimine ja -juhtimine</v>
          </cell>
          <cell r="E38">
            <v>2</v>
          </cell>
          <cell r="F38">
            <v>184</v>
          </cell>
          <cell r="G38">
            <v>172</v>
          </cell>
          <cell r="H38">
            <v>197</v>
          </cell>
        </row>
        <row r="39">
          <cell r="D39" t="str">
            <v>AT - Finantsanalüüs, -planeerimine ja -juhtimine</v>
          </cell>
          <cell r="E39">
            <v>3</v>
          </cell>
          <cell r="F39">
            <v>281</v>
          </cell>
          <cell r="G39">
            <v>262</v>
          </cell>
          <cell r="H39">
            <v>300</v>
          </cell>
        </row>
        <row r="40">
          <cell r="D40" t="str">
            <v>AT - Finantsanalüüs, -planeerimine ja -juhtimine</v>
          </cell>
          <cell r="E40">
            <v>4</v>
          </cell>
          <cell r="F40">
            <v>427</v>
          </cell>
          <cell r="G40">
            <v>398</v>
          </cell>
          <cell r="H40">
            <v>457</v>
          </cell>
        </row>
        <row r="41">
          <cell r="D41" t="str">
            <v>AT - Finantsanalüüs, -planeerimine ja -juhtimine</v>
          </cell>
          <cell r="E41">
            <v>5</v>
          </cell>
          <cell r="F41">
            <v>492</v>
          </cell>
          <cell r="G41">
            <v>458</v>
          </cell>
          <cell r="H41">
            <v>526</v>
          </cell>
        </row>
        <row r="42">
          <cell r="D42" t="str">
            <v>AT - Geomaatika</v>
          </cell>
          <cell r="E42">
            <v>1</v>
          </cell>
          <cell r="F42">
            <v>160</v>
          </cell>
          <cell r="G42">
            <v>150</v>
          </cell>
          <cell r="H42">
            <v>171</v>
          </cell>
        </row>
        <row r="43">
          <cell r="D43" t="str">
            <v>AT - Geomaatika</v>
          </cell>
          <cell r="E43">
            <v>2</v>
          </cell>
          <cell r="F43">
            <v>212</v>
          </cell>
          <cell r="G43">
            <v>198</v>
          </cell>
          <cell r="H43">
            <v>227</v>
          </cell>
        </row>
        <row r="44">
          <cell r="D44" t="str">
            <v>AT - Geomaatika</v>
          </cell>
          <cell r="E44">
            <v>3</v>
          </cell>
          <cell r="F44">
            <v>244</v>
          </cell>
          <cell r="G44">
            <v>228</v>
          </cell>
          <cell r="H44">
            <v>261</v>
          </cell>
        </row>
        <row r="45">
          <cell r="D45" t="str">
            <v>AT - Geomaatika</v>
          </cell>
          <cell r="E45">
            <v>4</v>
          </cell>
          <cell r="F45">
            <v>371</v>
          </cell>
          <cell r="G45">
            <v>346</v>
          </cell>
          <cell r="H45">
            <v>397</v>
          </cell>
        </row>
        <row r="46">
          <cell r="D46" t="str">
            <v>AT - Haridus</v>
          </cell>
          <cell r="E46">
            <v>1</v>
          </cell>
          <cell r="F46">
            <v>160</v>
          </cell>
          <cell r="G46">
            <v>150</v>
          </cell>
          <cell r="H46">
            <v>171</v>
          </cell>
        </row>
        <row r="47">
          <cell r="D47" t="str">
            <v>AT - Haridus</v>
          </cell>
          <cell r="E47" t="str">
            <v>2A</v>
          </cell>
          <cell r="F47">
            <v>244</v>
          </cell>
          <cell r="G47">
            <v>228</v>
          </cell>
          <cell r="H47">
            <v>261</v>
          </cell>
        </row>
        <row r="48">
          <cell r="D48" t="str">
            <v>AT - Haridus</v>
          </cell>
          <cell r="E48" t="str">
            <v>2B</v>
          </cell>
          <cell r="F48">
            <v>244</v>
          </cell>
          <cell r="G48">
            <v>228</v>
          </cell>
          <cell r="H48">
            <v>261</v>
          </cell>
        </row>
        <row r="49">
          <cell r="D49" t="str">
            <v>AT - Haridus</v>
          </cell>
          <cell r="E49" t="str">
            <v>3A</v>
          </cell>
          <cell r="F49">
            <v>323</v>
          </cell>
          <cell r="G49">
            <v>301</v>
          </cell>
          <cell r="H49">
            <v>345</v>
          </cell>
        </row>
        <row r="50">
          <cell r="D50" t="str">
            <v>AT - Haridus</v>
          </cell>
          <cell r="E50" t="str">
            <v>3B</v>
          </cell>
          <cell r="F50">
            <v>323</v>
          </cell>
          <cell r="G50">
            <v>301</v>
          </cell>
          <cell r="H50">
            <v>345</v>
          </cell>
        </row>
        <row r="51">
          <cell r="D51" t="str">
            <v>AT - Haridus</v>
          </cell>
          <cell r="E51">
            <v>4</v>
          </cell>
          <cell r="F51">
            <v>492</v>
          </cell>
          <cell r="G51">
            <v>458</v>
          </cell>
          <cell r="H51">
            <v>526</v>
          </cell>
        </row>
        <row r="52">
          <cell r="D52" t="str">
            <v>AT - Info ja dokumendihaldus</v>
          </cell>
          <cell r="E52">
            <v>1</v>
          </cell>
          <cell r="F52">
            <v>105</v>
          </cell>
          <cell r="G52">
            <v>98</v>
          </cell>
          <cell r="H52">
            <v>112</v>
          </cell>
        </row>
        <row r="53">
          <cell r="D53" t="str">
            <v>AT - Info ja dokumendihaldus</v>
          </cell>
          <cell r="E53">
            <v>2</v>
          </cell>
          <cell r="F53">
            <v>139</v>
          </cell>
          <cell r="G53">
            <v>130</v>
          </cell>
          <cell r="H53">
            <v>149</v>
          </cell>
        </row>
        <row r="54">
          <cell r="D54" t="str">
            <v>AT - Info ja dokumendihaldus</v>
          </cell>
          <cell r="E54">
            <v>3</v>
          </cell>
          <cell r="F54">
            <v>212</v>
          </cell>
          <cell r="G54">
            <v>198</v>
          </cell>
          <cell r="H54">
            <v>227</v>
          </cell>
        </row>
        <row r="55">
          <cell r="D55" t="str">
            <v>AT - Info ja dokumendihaldus</v>
          </cell>
          <cell r="E55">
            <v>4</v>
          </cell>
          <cell r="F55">
            <v>281</v>
          </cell>
          <cell r="G55">
            <v>262</v>
          </cell>
          <cell r="H55">
            <v>300</v>
          </cell>
        </row>
        <row r="56">
          <cell r="D56" t="str">
            <v>AT - Info ja dokumendihaldus</v>
          </cell>
          <cell r="E56">
            <v>5</v>
          </cell>
          <cell r="F56">
            <v>371</v>
          </cell>
          <cell r="G56">
            <v>346</v>
          </cell>
          <cell r="H56">
            <v>397</v>
          </cell>
        </row>
        <row r="57">
          <cell r="D57" t="str">
            <v>AT - Inseneritööd</v>
          </cell>
          <cell r="E57">
            <v>1</v>
          </cell>
          <cell r="F57">
            <v>160</v>
          </cell>
          <cell r="G57">
            <v>150</v>
          </cell>
          <cell r="H57">
            <v>171</v>
          </cell>
        </row>
        <row r="58">
          <cell r="D58" t="str">
            <v>AT - Inseneritööd</v>
          </cell>
          <cell r="E58">
            <v>2</v>
          </cell>
          <cell r="F58">
            <v>244</v>
          </cell>
          <cell r="G58">
            <v>228</v>
          </cell>
          <cell r="H58">
            <v>261</v>
          </cell>
        </row>
        <row r="59">
          <cell r="D59" t="str">
            <v>AT - Inseneritööd</v>
          </cell>
          <cell r="E59">
            <v>3</v>
          </cell>
          <cell r="F59">
            <v>323</v>
          </cell>
          <cell r="G59">
            <v>301</v>
          </cell>
          <cell r="H59">
            <v>345</v>
          </cell>
        </row>
        <row r="60">
          <cell r="D60" t="str">
            <v>AT - Inseneritööd</v>
          </cell>
          <cell r="E60">
            <v>4</v>
          </cell>
          <cell r="F60">
            <v>427</v>
          </cell>
          <cell r="G60">
            <v>398</v>
          </cell>
          <cell r="H60">
            <v>457</v>
          </cell>
        </row>
        <row r="61">
          <cell r="D61" t="str">
            <v>AT - Instruktorid-koolitajad</v>
          </cell>
          <cell r="E61">
            <v>1</v>
          </cell>
          <cell r="F61">
            <v>160</v>
          </cell>
          <cell r="G61">
            <v>150</v>
          </cell>
          <cell r="H61">
            <v>171</v>
          </cell>
        </row>
        <row r="62">
          <cell r="D62" t="str">
            <v>AT - Instruktorid-koolitajad</v>
          </cell>
          <cell r="E62">
            <v>2</v>
          </cell>
          <cell r="F62">
            <v>212</v>
          </cell>
          <cell r="G62">
            <v>198</v>
          </cell>
          <cell r="H62">
            <v>227</v>
          </cell>
        </row>
        <row r="63">
          <cell r="D63" t="str">
            <v>AT - Instruktorid-koolitajad</v>
          </cell>
          <cell r="E63">
            <v>3</v>
          </cell>
          <cell r="F63">
            <v>281</v>
          </cell>
          <cell r="G63">
            <v>262</v>
          </cell>
          <cell r="H63">
            <v>300</v>
          </cell>
        </row>
        <row r="64">
          <cell r="D64" t="str">
            <v>AT - Isikute teenindamine</v>
          </cell>
          <cell r="E64">
            <v>1</v>
          </cell>
          <cell r="F64">
            <v>79</v>
          </cell>
          <cell r="G64">
            <v>74</v>
          </cell>
          <cell r="H64">
            <v>84</v>
          </cell>
        </row>
        <row r="65">
          <cell r="D65" t="str">
            <v>AT - Isikute teenindamine</v>
          </cell>
          <cell r="E65">
            <v>2</v>
          </cell>
          <cell r="F65">
            <v>105</v>
          </cell>
          <cell r="G65">
            <v>98</v>
          </cell>
          <cell r="H65">
            <v>112</v>
          </cell>
        </row>
        <row r="66">
          <cell r="D66" t="str">
            <v>AT - Isikute teenindamine</v>
          </cell>
          <cell r="E66" t="str">
            <v>3A</v>
          </cell>
          <cell r="F66">
            <v>139</v>
          </cell>
          <cell r="G66">
            <v>130</v>
          </cell>
          <cell r="H66">
            <v>149</v>
          </cell>
        </row>
        <row r="67">
          <cell r="D67" t="str">
            <v>AT - Isikute teenindamine</v>
          </cell>
          <cell r="E67" t="str">
            <v>3B</v>
          </cell>
          <cell r="F67">
            <v>160</v>
          </cell>
          <cell r="G67">
            <v>150</v>
          </cell>
          <cell r="H67">
            <v>171</v>
          </cell>
        </row>
        <row r="68">
          <cell r="D68" t="str">
            <v>AT - Isikute teenindamine</v>
          </cell>
          <cell r="E68">
            <v>4</v>
          </cell>
          <cell r="F68">
            <v>244</v>
          </cell>
          <cell r="G68">
            <v>228</v>
          </cell>
          <cell r="H68">
            <v>261</v>
          </cell>
        </row>
        <row r="69">
          <cell r="D69" t="str">
            <v>AT - Isikute teenindamine</v>
          </cell>
          <cell r="E69">
            <v>5</v>
          </cell>
          <cell r="F69">
            <v>323</v>
          </cell>
          <cell r="G69">
            <v>301</v>
          </cell>
          <cell r="H69">
            <v>345</v>
          </cell>
        </row>
        <row r="70">
          <cell r="D70" t="str">
            <v>AT - IT - andmeturve</v>
          </cell>
          <cell r="E70">
            <v>1</v>
          </cell>
          <cell r="F70">
            <v>184</v>
          </cell>
          <cell r="G70">
            <v>172</v>
          </cell>
          <cell r="H70">
            <v>197</v>
          </cell>
        </row>
        <row r="71">
          <cell r="D71" t="str">
            <v>AT - IT - andmeturve</v>
          </cell>
          <cell r="E71">
            <v>2</v>
          </cell>
          <cell r="F71">
            <v>281</v>
          </cell>
          <cell r="G71">
            <v>262</v>
          </cell>
          <cell r="H71">
            <v>300</v>
          </cell>
        </row>
        <row r="72">
          <cell r="D72" t="str">
            <v>AT - IT - andmeturve</v>
          </cell>
          <cell r="E72">
            <v>3</v>
          </cell>
          <cell r="F72">
            <v>371</v>
          </cell>
          <cell r="G72">
            <v>346</v>
          </cell>
          <cell r="H72">
            <v>397</v>
          </cell>
        </row>
        <row r="73">
          <cell r="D73" t="str">
            <v>AT - IT - arvutigraafika</v>
          </cell>
          <cell r="E73">
            <v>1</v>
          </cell>
          <cell r="F73">
            <v>139</v>
          </cell>
          <cell r="G73">
            <v>130</v>
          </cell>
          <cell r="H73">
            <v>149</v>
          </cell>
        </row>
        <row r="74">
          <cell r="D74" t="str">
            <v>AT - IT - arvutigraafika</v>
          </cell>
          <cell r="E74">
            <v>2</v>
          </cell>
          <cell r="F74">
            <v>244</v>
          </cell>
          <cell r="G74">
            <v>228</v>
          </cell>
          <cell r="H74">
            <v>261</v>
          </cell>
        </row>
        <row r="75">
          <cell r="D75" t="str">
            <v>AT - IT - juhtimine</v>
          </cell>
          <cell r="E75">
            <v>1</v>
          </cell>
          <cell r="F75">
            <v>244</v>
          </cell>
          <cell r="G75">
            <v>228</v>
          </cell>
          <cell r="H75">
            <v>261</v>
          </cell>
        </row>
        <row r="76">
          <cell r="D76" t="str">
            <v>AT - IT - juhtimine</v>
          </cell>
          <cell r="E76">
            <v>2</v>
          </cell>
          <cell r="F76">
            <v>371</v>
          </cell>
          <cell r="G76">
            <v>346</v>
          </cell>
          <cell r="H76">
            <v>397</v>
          </cell>
        </row>
        <row r="77">
          <cell r="D77" t="str">
            <v>AT - IT - juhtimine</v>
          </cell>
          <cell r="E77">
            <v>3</v>
          </cell>
          <cell r="F77">
            <v>492</v>
          </cell>
          <cell r="G77">
            <v>458</v>
          </cell>
          <cell r="H77">
            <v>526</v>
          </cell>
        </row>
        <row r="78">
          <cell r="D78" t="str">
            <v>AT - IT - konsultandid</v>
          </cell>
          <cell r="E78">
            <v>1</v>
          </cell>
          <cell r="F78">
            <v>212</v>
          </cell>
          <cell r="G78">
            <v>198</v>
          </cell>
          <cell r="H78">
            <v>227</v>
          </cell>
        </row>
        <row r="79">
          <cell r="D79" t="str">
            <v>AT - IT - konsultandid</v>
          </cell>
          <cell r="E79">
            <v>2</v>
          </cell>
          <cell r="F79">
            <v>281</v>
          </cell>
          <cell r="G79">
            <v>262</v>
          </cell>
          <cell r="H79">
            <v>300</v>
          </cell>
        </row>
        <row r="80">
          <cell r="D80" t="str">
            <v>AT - IT - konsultandid</v>
          </cell>
          <cell r="E80">
            <v>3</v>
          </cell>
          <cell r="F80">
            <v>427</v>
          </cell>
          <cell r="G80">
            <v>398</v>
          </cell>
          <cell r="H80">
            <v>457</v>
          </cell>
        </row>
        <row r="81">
          <cell r="D81" t="str">
            <v>AT - IT - projektijuhtimine</v>
          </cell>
          <cell r="E81">
            <v>1</v>
          </cell>
          <cell r="F81">
            <v>212</v>
          </cell>
          <cell r="G81">
            <v>198</v>
          </cell>
          <cell r="H81">
            <v>227</v>
          </cell>
        </row>
        <row r="82">
          <cell r="D82" t="str">
            <v>AT - IT - projektijuhtimine</v>
          </cell>
          <cell r="E82">
            <v>2</v>
          </cell>
          <cell r="F82">
            <v>281</v>
          </cell>
          <cell r="G82">
            <v>262</v>
          </cell>
          <cell r="H82">
            <v>300</v>
          </cell>
        </row>
        <row r="83">
          <cell r="D83" t="str">
            <v>AT - IT - projektijuhtimine</v>
          </cell>
          <cell r="E83">
            <v>3</v>
          </cell>
          <cell r="F83">
            <v>371</v>
          </cell>
          <cell r="G83">
            <v>346</v>
          </cell>
          <cell r="H83">
            <v>397</v>
          </cell>
        </row>
        <row r="84">
          <cell r="D84" t="str">
            <v>AT - IT - süsteemiadministratsioon</v>
          </cell>
          <cell r="E84">
            <v>1</v>
          </cell>
          <cell r="F84">
            <v>139</v>
          </cell>
          <cell r="G84">
            <v>130</v>
          </cell>
          <cell r="H84">
            <v>149</v>
          </cell>
        </row>
        <row r="85">
          <cell r="D85" t="str">
            <v>AT - IT - süsteemiadministratsioon</v>
          </cell>
          <cell r="E85">
            <v>2</v>
          </cell>
          <cell r="F85">
            <v>212</v>
          </cell>
          <cell r="G85">
            <v>198</v>
          </cell>
          <cell r="H85">
            <v>227</v>
          </cell>
        </row>
        <row r="86">
          <cell r="D86" t="str">
            <v>AT - IT - süsteemiadministratsioon</v>
          </cell>
          <cell r="E86">
            <v>3</v>
          </cell>
          <cell r="F86">
            <v>281</v>
          </cell>
          <cell r="G86">
            <v>262</v>
          </cell>
          <cell r="H86">
            <v>300</v>
          </cell>
        </row>
        <row r="87">
          <cell r="D87" t="str">
            <v>AT - IT - süsteemiadministratsioon</v>
          </cell>
          <cell r="E87">
            <v>4</v>
          </cell>
          <cell r="F87">
            <v>427</v>
          </cell>
          <cell r="G87">
            <v>398</v>
          </cell>
          <cell r="H87">
            <v>457</v>
          </cell>
        </row>
        <row r="88">
          <cell r="D88" t="str">
            <v>AT - IT - süsteemianalüüs</v>
          </cell>
          <cell r="E88">
            <v>1</v>
          </cell>
          <cell r="F88">
            <v>160</v>
          </cell>
          <cell r="G88">
            <v>150</v>
          </cell>
          <cell r="H88">
            <v>171</v>
          </cell>
        </row>
        <row r="89">
          <cell r="D89" t="str">
            <v>AT - IT - süsteemianalüüs</v>
          </cell>
          <cell r="E89">
            <v>2</v>
          </cell>
          <cell r="F89">
            <v>244</v>
          </cell>
          <cell r="G89">
            <v>228</v>
          </cell>
          <cell r="H89">
            <v>261</v>
          </cell>
        </row>
        <row r="90">
          <cell r="D90" t="str">
            <v>AT - IT - süsteemianalüüs</v>
          </cell>
          <cell r="E90">
            <v>3</v>
          </cell>
          <cell r="F90">
            <v>323</v>
          </cell>
          <cell r="G90">
            <v>301</v>
          </cell>
          <cell r="H90">
            <v>345</v>
          </cell>
        </row>
        <row r="91">
          <cell r="D91" t="str">
            <v>AT - IT - süsteemianalüüs</v>
          </cell>
          <cell r="E91">
            <v>4</v>
          </cell>
          <cell r="F91">
            <v>492</v>
          </cell>
          <cell r="G91">
            <v>458</v>
          </cell>
          <cell r="H91">
            <v>526</v>
          </cell>
        </row>
        <row r="92">
          <cell r="D92" t="str">
            <v>AT - IT - süsteemiarhitektuur</v>
          </cell>
          <cell r="E92">
            <v>1</v>
          </cell>
          <cell r="F92">
            <v>323</v>
          </cell>
          <cell r="G92">
            <v>301</v>
          </cell>
          <cell r="H92">
            <v>345</v>
          </cell>
        </row>
        <row r="93">
          <cell r="D93" t="str">
            <v>AT - IT - süsteemiarhitektuur</v>
          </cell>
          <cell r="E93">
            <v>2</v>
          </cell>
          <cell r="F93">
            <v>427</v>
          </cell>
          <cell r="G93">
            <v>398</v>
          </cell>
          <cell r="H93">
            <v>457</v>
          </cell>
        </row>
        <row r="94">
          <cell r="D94" t="str">
            <v>AT - IT - süsteemiarhitektuur</v>
          </cell>
          <cell r="E94">
            <v>3</v>
          </cell>
          <cell r="F94">
            <v>566</v>
          </cell>
          <cell r="G94">
            <v>527</v>
          </cell>
          <cell r="H94">
            <v>605</v>
          </cell>
        </row>
        <row r="95">
          <cell r="D95" t="str">
            <v>AT - IT - tarkvara programmeerimine</v>
          </cell>
          <cell r="E95">
            <v>1</v>
          </cell>
          <cell r="F95">
            <v>160</v>
          </cell>
          <cell r="G95">
            <v>150</v>
          </cell>
          <cell r="H95">
            <v>171</v>
          </cell>
        </row>
        <row r="96">
          <cell r="D96" t="str">
            <v>AT - IT - tarkvara programmeerimine</v>
          </cell>
          <cell r="E96">
            <v>2</v>
          </cell>
          <cell r="F96">
            <v>212</v>
          </cell>
          <cell r="G96">
            <v>198</v>
          </cell>
          <cell r="H96">
            <v>227</v>
          </cell>
        </row>
        <row r="97">
          <cell r="D97" t="str">
            <v>AT - IT - tarkvara programmeerimine</v>
          </cell>
          <cell r="E97">
            <v>3</v>
          </cell>
          <cell r="F97">
            <v>281</v>
          </cell>
          <cell r="G97">
            <v>262</v>
          </cell>
          <cell r="H97">
            <v>300</v>
          </cell>
        </row>
        <row r="98">
          <cell r="D98" t="str">
            <v>AT - IT - tarkvara programmeerimine</v>
          </cell>
          <cell r="E98">
            <v>4</v>
          </cell>
          <cell r="F98">
            <v>427</v>
          </cell>
          <cell r="G98">
            <v>398</v>
          </cell>
          <cell r="H98">
            <v>457</v>
          </cell>
        </row>
        <row r="99">
          <cell r="D99" t="str">
            <v>AT - IT - teenuste tugi</v>
          </cell>
          <cell r="E99">
            <v>1</v>
          </cell>
          <cell r="F99">
            <v>160</v>
          </cell>
          <cell r="G99">
            <v>150</v>
          </cell>
          <cell r="H99">
            <v>171</v>
          </cell>
        </row>
        <row r="100">
          <cell r="D100" t="str">
            <v>AT - IT - teenuste tugi</v>
          </cell>
          <cell r="E100">
            <v>2</v>
          </cell>
          <cell r="F100">
            <v>212</v>
          </cell>
          <cell r="G100">
            <v>198</v>
          </cell>
          <cell r="H100">
            <v>227</v>
          </cell>
        </row>
        <row r="101">
          <cell r="D101" t="str">
            <v>AT - IT - teenuste tugi</v>
          </cell>
          <cell r="E101">
            <v>3</v>
          </cell>
          <cell r="F101">
            <v>281</v>
          </cell>
          <cell r="G101">
            <v>262</v>
          </cell>
          <cell r="H101">
            <v>300</v>
          </cell>
        </row>
        <row r="102">
          <cell r="D102" t="str">
            <v>AT - IT - testimine</v>
          </cell>
          <cell r="E102">
            <v>1</v>
          </cell>
          <cell r="F102">
            <v>121</v>
          </cell>
          <cell r="G102">
            <v>113</v>
          </cell>
          <cell r="H102">
            <v>129</v>
          </cell>
        </row>
        <row r="103">
          <cell r="D103" t="str">
            <v>AT - IT - testimine</v>
          </cell>
          <cell r="E103">
            <v>2</v>
          </cell>
          <cell r="F103">
            <v>160</v>
          </cell>
          <cell r="G103">
            <v>150</v>
          </cell>
          <cell r="H103">
            <v>171</v>
          </cell>
        </row>
        <row r="104">
          <cell r="D104" t="str">
            <v>AT - IT - testimine</v>
          </cell>
          <cell r="E104">
            <v>3</v>
          </cell>
          <cell r="F104">
            <v>212</v>
          </cell>
          <cell r="G104">
            <v>198</v>
          </cell>
          <cell r="H104">
            <v>227</v>
          </cell>
        </row>
        <row r="105">
          <cell r="D105" t="str">
            <v>AT - IT - testimine</v>
          </cell>
          <cell r="E105">
            <v>4</v>
          </cell>
          <cell r="F105">
            <v>281</v>
          </cell>
          <cell r="G105">
            <v>262</v>
          </cell>
          <cell r="H105">
            <v>300</v>
          </cell>
        </row>
        <row r="106">
          <cell r="D106" t="str">
            <v>AT - Kokad</v>
          </cell>
          <cell r="E106">
            <v>1</v>
          </cell>
          <cell r="F106">
            <v>79</v>
          </cell>
          <cell r="G106">
            <v>74</v>
          </cell>
          <cell r="H106">
            <v>84</v>
          </cell>
        </row>
        <row r="107">
          <cell r="D107" t="str">
            <v>AT - Kokad</v>
          </cell>
          <cell r="E107">
            <v>2</v>
          </cell>
          <cell r="F107">
            <v>105</v>
          </cell>
          <cell r="G107">
            <v>98</v>
          </cell>
          <cell r="H107">
            <v>112</v>
          </cell>
        </row>
        <row r="108">
          <cell r="D108" t="str">
            <v>AT - Kokad</v>
          </cell>
          <cell r="E108">
            <v>3</v>
          </cell>
          <cell r="F108">
            <v>160</v>
          </cell>
          <cell r="G108">
            <v>150</v>
          </cell>
          <cell r="H108">
            <v>171</v>
          </cell>
        </row>
        <row r="109">
          <cell r="D109" t="str">
            <v>AT - Kokad</v>
          </cell>
          <cell r="E109">
            <v>4</v>
          </cell>
          <cell r="F109">
            <v>281</v>
          </cell>
          <cell r="G109">
            <v>262</v>
          </cell>
          <cell r="H109">
            <v>300</v>
          </cell>
        </row>
        <row r="110">
          <cell r="D110" t="str">
            <v>AT - Kommunikatsiooni juhtimine</v>
          </cell>
          <cell r="E110">
            <v>1</v>
          </cell>
          <cell r="F110">
            <v>160</v>
          </cell>
          <cell r="G110">
            <v>150</v>
          </cell>
          <cell r="H110">
            <v>171</v>
          </cell>
        </row>
        <row r="111">
          <cell r="D111" t="str">
            <v>AT - Kommunikatsiooni juhtimine</v>
          </cell>
          <cell r="E111">
            <v>2</v>
          </cell>
          <cell r="F111">
            <v>244</v>
          </cell>
          <cell r="G111">
            <v>228</v>
          </cell>
          <cell r="H111">
            <v>261</v>
          </cell>
        </row>
        <row r="112">
          <cell r="D112" t="str">
            <v>AT - Kommunikatsiooni juhtimine</v>
          </cell>
          <cell r="E112">
            <v>3</v>
          </cell>
          <cell r="F112">
            <v>323</v>
          </cell>
          <cell r="G112">
            <v>301</v>
          </cell>
          <cell r="H112">
            <v>345</v>
          </cell>
        </row>
        <row r="113">
          <cell r="D113" t="str">
            <v>AT - Kommunikatsiooni juhtimine</v>
          </cell>
          <cell r="E113">
            <v>4</v>
          </cell>
          <cell r="F113">
            <v>492</v>
          </cell>
          <cell r="G113">
            <v>458</v>
          </cell>
          <cell r="H113">
            <v>526</v>
          </cell>
        </row>
        <row r="114">
          <cell r="D114" t="str">
            <v>AT - Koostöö korraldamine</v>
          </cell>
          <cell r="E114">
            <v>1</v>
          </cell>
          <cell r="F114">
            <v>160</v>
          </cell>
          <cell r="G114">
            <v>150</v>
          </cell>
          <cell r="H114">
            <v>171</v>
          </cell>
        </row>
        <row r="115">
          <cell r="D115" t="str">
            <v>AT - Koostöö korraldamine</v>
          </cell>
          <cell r="E115">
            <v>2</v>
          </cell>
          <cell r="F115">
            <v>212</v>
          </cell>
          <cell r="G115">
            <v>198</v>
          </cell>
          <cell r="H115">
            <v>227</v>
          </cell>
        </row>
        <row r="116">
          <cell r="D116" t="str">
            <v>AT - Koostöö korraldamine</v>
          </cell>
          <cell r="E116">
            <v>3</v>
          </cell>
          <cell r="F116">
            <v>281</v>
          </cell>
          <cell r="G116">
            <v>262</v>
          </cell>
          <cell r="H116">
            <v>300</v>
          </cell>
        </row>
        <row r="117">
          <cell r="D117" t="str">
            <v>AT - Koostöö korraldamine</v>
          </cell>
          <cell r="E117">
            <v>4</v>
          </cell>
          <cell r="F117">
            <v>427</v>
          </cell>
          <cell r="G117">
            <v>398</v>
          </cell>
          <cell r="H117">
            <v>457</v>
          </cell>
        </row>
        <row r="118">
          <cell r="D118" t="str">
            <v>AT - Korra tagamine</v>
          </cell>
          <cell r="E118">
            <v>1</v>
          </cell>
          <cell r="F118">
            <v>105</v>
          </cell>
          <cell r="G118">
            <v>98</v>
          </cell>
          <cell r="H118">
            <v>112</v>
          </cell>
        </row>
        <row r="119">
          <cell r="D119" t="str">
            <v>AT - Korra tagamine</v>
          </cell>
          <cell r="E119">
            <v>2</v>
          </cell>
          <cell r="F119">
            <v>139</v>
          </cell>
          <cell r="G119">
            <v>130</v>
          </cell>
          <cell r="H119">
            <v>149</v>
          </cell>
        </row>
        <row r="120">
          <cell r="D120" t="str">
            <v>AT - Korra tagamine</v>
          </cell>
          <cell r="E120">
            <v>3</v>
          </cell>
          <cell r="F120">
            <v>184</v>
          </cell>
          <cell r="G120">
            <v>172</v>
          </cell>
          <cell r="H120">
            <v>197</v>
          </cell>
        </row>
        <row r="121">
          <cell r="D121" t="str">
            <v>AT - Korra tagamine</v>
          </cell>
          <cell r="E121">
            <v>4</v>
          </cell>
          <cell r="F121">
            <v>212</v>
          </cell>
          <cell r="G121">
            <v>198</v>
          </cell>
          <cell r="H121">
            <v>227</v>
          </cell>
        </row>
        <row r="122">
          <cell r="D122" t="str">
            <v>AT - Korra tagamine</v>
          </cell>
          <cell r="E122">
            <v>5</v>
          </cell>
          <cell r="F122">
            <v>244</v>
          </cell>
          <cell r="G122">
            <v>228</v>
          </cell>
          <cell r="H122">
            <v>261</v>
          </cell>
        </row>
        <row r="123">
          <cell r="D123" t="str">
            <v>AT - Korra tagamine</v>
          </cell>
          <cell r="E123">
            <v>6</v>
          </cell>
          <cell r="F123">
            <v>323</v>
          </cell>
          <cell r="G123">
            <v>301</v>
          </cell>
          <cell r="H123">
            <v>345</v>
          </cell>
        </row>
        <row r="124">
          <cell r="D124" t="str">
            <v>AT - Korra tagamine</v>
          </cell>
          <cell r="E124">
            <v>7</v>
          </cell>
          <cell r="F124">
            <v>427</v>
          </cell>
          <cell r="G124">
            <v>398</v>
          </cell>
          <cell r="H124">
            <v>457</v>
          </cell>
        </row>
        <row r="125">
          <cell r="D125" t="str">
            <v>AT - Kunstilised tööd</v>
          </cell>
          <cell r="E125">
            <v>1</v>
          </cell>
          <cell r="F125">
            <v>139</v>
          </cell>
          <cell r="G125">
            <v>130</v>
          </cell>
          <cell r="H125">
            <v>149</v>
          </cell>
        </row>
        <row r="126">
          <cell r="D126" t="str">
            <v>AT - Kunstilised tööd</v>
          </cell>
          <cell r="E126">
            <v>2</v>
          </cell>
          <cell r="F126">
            <v>184</v>
          </cell>
          <cell r="G126">
            <v>172</v>
          </cell>
          <cell r="H126">
            <v>197</v>
          </cell>
        </row>
        <row r="127">
          <cell r="D127" t="str">
            <v>AT - Laboritööd</v>
          </cell>
          <cell r="E127">
            <v>1</v>
          </cell>
          <cell r="F127">
            <v>79</v>
          </cell>
          <cell r="G127">
            <v>74</v>
          </cell>
          <cell r="H127">
            <v>84</v>
          </cell>
        </row>
        <row r="128">
          <cell r="D128" t="str">
            <v>AT - Laboritööd</v>
          </cell>
          <cell r="E128">
            <v>2</v>
          </cell>
          <cell r="F128">
            <v>121</v>
          </cell>
          <cell r="G128">
            <v>113</v>
          </cell>
          <cell r="H128">
            <v>129</v>
          </cell>
        </row>
        <row r="129">
          <cell r="D129" t="str">
            <v>AT - Laboritööd</v>
          </cell>
          <cell r="E129">
            <v>3</v>
          </cell>
          <cell r="F129">
            <v>184</v>
          </cell>
          <cell r="G129">
            <v>172</v>
          </cell>
          <cell r="H129">
            <v>197</v>
          </cell>
        </row>
        <row r="130">
          <cell r="D130" t="str">
            <v>AT - Laboritööd</v>
          </cell>
          <cell r="E130">
            <v>4</v>
          </cell>
          <cell r="F130">
            <v>244</v>
          </cell>
          <cell r="G130">
            <v>228</v>
          </cell>
          <cell r="H130">
            <v>261</v>
          </cell>
        </row>
        <row r="131">
          <cell r="D131" t="str">
            <v>AT - Laboritööd</v>
          </cell>
          <cell r="E131">
            <v>5</v>
          </cell>
          <cell r="F131">
            <v>323</v>
          </cell>
          <cell r="G131">
            <v>301</v>
          </cell>
          <cell r="H131">
            <v>345</v>
          </cell>
        </row>
        <row r="132">
          <cell r="D132" t="str">
            <v>AT - Ladu</v>
          </cell>
          <cell r="E132">
            <v>1</v>
          </cell>
          <cell r="F132">
            <v>91</v>
          </cell>
          <cell r="G132">
            <v>85</v>
          </cell>
          <cell r="H132">
            <v>97</v>
          </cell>
        </row>
        <row r="133">
          <cell r="D133" t="str">
            <v>AT - Ladu</v>
          </cell>
          <cell r="E133">
            <v>2</v>
          </cell>
          <cell r="F133">
            <v>139</v>
          </cell>
          <cell r="G133">
            <v>130</v>
          </cell>
          <cell r="H133">
            <v>149</v>
          </cell>
        </row>
        <row r="134">
          <cell r="D134" t="str">
            <v>AT - Ladu</v>
          </cell>
          <cell r="E134">
            <v>3</v>
          </cell>
          <cell r="F134">
            <v>184</v>
          </cell>
          <cell r="G134">
            <v>172</v>
          </cell>
          <cell r="H134">
            <v>197</v>
          </cell>
        </row>
        <row r="135">
          <cell r="D135" t="str">
            <v>AT - Ladu</v>
          </cell>
          <cell r="E135">
            <v>4</v>
          </cell>
          <cell r="F135">
            <v>323</v>
          </cell>
          <cell r="G135">
            <v>301</v>
          </cell>
          <cell r="H135">
            <v>345</v>
          </cell>
        </row>
        <row r="136">
          <cell r="D136" t="str">
            <v>AT - Laevameeskond</v>
          </cell>
          <cell r="E136">
            <v>1</v>
          </cell>
          <cell r="F136">
            <v>91</v>
          </cell>
          <cell r="G136">
            <v>85</v>
          </cell>
          <cell r="H136">
            <v>97</v>
          </cell>
        </row>
        <row r="137">
          <cell r="D137" t="str">
            <v>AT - Laevameeskond</v>
          </cell>
          <cell r="E137">
            <v>2</v>
          </cell>
          <cell r="F137">
            <v>139</v>
          </cell>
          <cell r="G137">
            <v>130</v>
          </cell>
          <cell r="H137">
            <v>149</v>
          </cell>
        </row>
        <row r="138">
          <cell r="D138" t="str">
            <v>AT - Laevameeskond</v>
          </cell>
          <cell r="E138">
            <v>3</v>
          </cell>
          <cell r="F138">
            <v>160</v>
          </cell>
          <cell r="G138">
            <v>150</v>
          </cell>
          <cell r="H138">
            <v>171</v>
          </cell>
        </row>
        <row r="139">
          <cell r="D139" t="str">
            <v>AT - Laevameeskond</v>
          </cell>
          <cell r="E139" t="str">
            <v>4A</v>
          </cell>
          <cell r="F139">
            <v>184</v>
          </cell>
          <cell r="G139">
            <v>172</v>
          </cell>
          <cell r="H139">
            <v>197</v>
          </cell>
        </row>
        <row r="140">
          <cell r="D140" t="str">
            <v>AT - Laevameeskond</v>
          </cell>
          <cell r="E140" t="str">
            <v>4B</v>
          </cell>
          <cell r="F140">
            <v>212</v>
          </cell>
          <cell r="G140">
            <v>198</v>
          </cell>
          <cell r="H140">
            <v>227</v>
          </cell>
        </row>
        <row r="141">
          <cell r="D141" t="str">
            <v>AT - Laevameeskond</v>
          </cell>
          <cell r="E141" t="str">
            <v>4C</v>
          </cell>
          <cell r="F141">
            <v>244</v>
          </cell>
          <cell r="G141">
            <v>228</v>
          </cell>
          <cell r="H141">
            <v>261</v>
          </cell>
        </row>
        <row r="142">
          <cell r="D142" t="str">
            <v>AT - Laevameeskond</v>
          </cell>
          <cell r="E142" t="str">
            <v>5A</v>
          </cell>
          <cell r="F142">
            <v>281</v>
          </cell>
          <cell r="G142">
            <v>262</v>
          </cell>
          <cell r="H142">
            <v>300</v>
          </cell>
        </row>
        <row r="143">
          <cell r="D143" t="str">
            <v>AT - Laevameeskond</v>
          </cell>
          <cell r="E143" t="str">
            <v>5B</v>
          </cell>
          <cell r="F143">
            <v>323</v>
          </cell>
          <cell r="G143">
            <v>301</v>
          </cell>
          <cell r="H143">
            <v>345</v>
          </cell>
        </row>
        <row r="144">
          <cell r="D144" t="str">
            <v>AT - Laevameeskond</v>
          </cell>
          <cell r="E144" t="str">
            <v>5C</v>
          </cell>
          <cell r="F144">
            <v>371</v>
          </cell>
          <cell r="G144">
            <v>346</v>
          </cell>
          <cell r="H144">
            <v>397</v>
          </cell>
        </row>
        <row r="145">
          <cell r="D145" t="str">
            <v>AT - Logistika</v>
          </cell>
          <cell r="E145">
            <v>1</v>
          </cell>
          <cell r="F145">
            <v>121</v>
          </cell>
          <cell r="G145">
            <v>113</v>
          </cell>
          <cell r="H145">
            <v>129</v>
          </cell>
        </row>
        <row r="146">
          <cell r="D146" t="str">
            <v>AT - Logistika</v>
          </cell>
          <cell r="E146">
            <v>2</v>
          </cell>
          <cell r="F146">
            <v>184</v>
          </cell>
          <cell r="G146">
            <v>172</v>
          </cell>
          <cell r="H146">
            <v>197</v>
          </cell>
        </row>
        <row r="147">
          <cell r="D147" t="str">
            <v>AT - Logistika</v>
          </cell>
          <cell r="E147">
            <v>3</v>
          </cell>
          <cell r="F147">
            <v>244</v>
          </cell>
          <cell r="G147">
            <v>228</v>
          </cell>
          <cell r="H147">
            <v>261</v>
          </cell>
        </row>
        <row r="148">
          <cell r="D148" t="str">
            <v>AT - Logistika</v>
          </cell>
          <cell r="E148">
            <v>4</v>
          </cell>
          <cell r="F148">
            <v>371</v>
          </cell>
          <cell r="G148">
            <v>346</v>
          </cell>
          <cell r="H148">
            <v>397</v>
          </cell>
        </row>
        <row r="149">
          <cell r="D149" t="str">
            <v>AT - Logistika</v>
          </cell>
          <cell r="E149">
            <v>5</v>
          </cell>
          <cell r="F149">
            <v>492</v>
          </cell>
          <cell r="G149">
            <v>458</v>
          </cell>
          <cell r="H149">
            <v>526</v>
          </cell>
        </row>
        <row r="150">
          <cell r="D150" t="str">
            <v>AT - Meditsiin</v>
          </cell>
          <cell r="E150">
            <v>1</v>
          </cell>
          <cell r="F150">
            <v>91</v>
          </cell>
          <cell r="G150">
            <v>85</v>
          </cell>
          <cell r="H150">
            <v>97</v>
          </cell>
        </row>
        <row r="151">
          <cell r="D151" t="str">
            <v>AT - Meditsiin</v>
          </cell>
          <cell r="E151">
            <v>2</v>
          </cell>
          <cell r="F151">
            <v>139</v>
          </cell>
          <cell r="G151">
            <v>130</v>
          </cell>
          <cell r="H151">
            <v>149</v>
          </cell>
        </row>
        <row r="152">
          <cell r="D152" t="str">
            <v>AT - Meditsiin</v>
          </cell>
          <cell r="E152">
            <v>3</v>
          </cell>
          <cell r="F152">
            <v>244</v>
          </cell>
          <cell r="G152">
            <v>228</v>
          </cell>
          <cell r="H152">
            <v>261</v>
          </cell>
        </row>
        <row r="153">
          <cell r="D153" t="str">
            <v>AT - Meditsiin</v>
          </cell>
          <cell r="E153">
            <v>4</v>
          </cell>
          <cell r="F153">
            <v>371</v>
          </cell>
          <cell r="G153">
            <v>346</v>
          </cell>
          <cell r="H153">
            <v>397</v>
          </cell>
        </row>
        <row r="154">
          <cell r="D154" t="str">
            <v>AT - Muuseumitööd</v>
          </cell>
          <cell r="E154">
            <v>1</v>
          </cell>
          <cell r="F154">
            <v>212</v>
          </cell>
          <cell r="G154">
            <v>198</v>
          </cell>
          <cell r="H154">
            <v>227</v>
          </cell>
        </row>
        <row r="155">
          <cell r="D155" t="str">
            <v>AT - Muuseumitööd</v>
          </cell>
          <cell r="E155">
            <v>2</v>
          </cell>
          <cell r="F155">
            <v>281</v>
          </cell>
          <cell r="G155">
            <v>262</v>
          </cell>
          <cell r="H155">
            <v>300</v>
          </cell>
        </row>
        <row r="156">
          <cell r="D156" t="str">
            <v>AT - Muuseumitööd</v>
          </cell>
          <cell r="E156">
            <v>3</v>
          </cell>
          <cell r="F156">
            <v>427</v>
          </cell>
          <cell r="G156">
            <v>398</v>
          </cell>
          <cell r="H156">
            <v>457</v>
          </cell>
        </row>
        <row r="157">
          <cell r="D157" t="str">
            <v>AT - Muusikud</v>
          </cell>
          <cell r="E157">
            <v>1</v>
          </cell>
          <cell r="F157">
            <v>160</v>
          </cell>
          <cell r="G157">
            <v>150</v>
          </cell>
          <cell r="H157">
            <v>171</v>
          </cell>
        </row>
        <row r="158">
          <cell r="D158" t="str">
            <v>AT - Muusikud</v>
          </cell>
          <cell r="E158">
            <v>2</v>
          </cell>
          <cell r="F158">
            <v>244</v>
          </cell>
          <cell r="G158">
            <v>228</v>
          </cell>
          <cell r="H158">
            <v>261</v>
          </cell>
        </row>
        <row r="159">
          <cell r="D159" t="str">
            <v>AT - Nõustav ja kontrolliv järelevalve</v>
          </cell>
          <cell r="E159">
            <v>1</v>
          </cell>
          <cell r="F159">
            <v>121</v>
          </cell>
          <cell r="G159">
            <v>113</v>
          </cell>
          <cell r="H159">
            <v>129</v>
          </cell>
        </row>
        <row r="160">
          <cell r="D160" t="str">
            <v>AT - Nõustav ja kontrolliv järelevalve</v>
          </cell>
          <cell r="E160" t="str">
            <v>2A</v>
          </cell>
          <cell r="F160">
            <v>184</v>
          </cell>
          <cell r="G160">
            <v>172</v>
          </cell>
          <cell r="H160">
            <v>197</v>
          </cell>
        </row>
        <row r="161">
          <cell r="D161" t="str">
            <v>AT - Nõustav ja kontrolliv järelevalve</v>
          </cell>
          <cell r="E161" t="str">
            <v>2B</v>
          </cell>
          <cell r="F161">
            <v>212</v>
          </cell>
          <cell r="G161">
            <v>198</v>
          </cell>
          <cell r="H161">
            <v>227</v>
          </cell>
        </row>
        <row r="162">
          <cell r="D162" t="str">
            <v>AT - Nõustav ja kontrolliv järelevalve</v>
          </cell>
          <cell r="E162" t="str">
            <v>3A</v>
          </cell>
          <cell r="F162">
            <v>244</v>
          </cell>
          <cell r="G162">
            <v>228</v>
          </cell>
          <cell r="H162">
            <v>261</v>
          </cell>
        </row>
        <row r="163">
          <cell r="D163" t="str">
            <v>AT - Nõustav ja kontrolliv järelevalve</v>
          </cell>
          <cell r="E163" t="str">
            <v>3B</v>
          </cell>
          <cell r="F163">
            <v>281</v>
          </cell>
          <cell r="G163">
            <v>262</v>
          </cell>
          <cell r="H163">
            <v>300</v>
          </cell>
        </row>
        <row r="164">
          <cell r="D164" t="str">
            <v>AT - Nõustav ja kontrolliv järelevalve</v>
          </cell>
          <cell r="E164">
            <v>4</v>
          </cell>
          <cell r="F164">
            <v>323</v>
          </cell>
          <cell r="G164">
            <v>301</v>
          </cell>
          <cell r="H164">
            <v>345</v>
          </cell>
        </row>
        <row r="165">
          <cell r="D165" t="str">
            <v>AT - Nõustav ja kontrolliv järelevalve</v>
          </cell>
          <cell r="E165">
            <v>5</v>
          </cell>
          <cell r="F165">
            <v>371</v>
          </cell>
          <cell r="G165">
            <v>346</v>
          </cell>
          <cell r="H165">
            <v>397</v>
          </cell>
        </row>
        <row r="166">
          <cell r="D166" t="str">
            <v>AT - Nõustav ja kontrolliv järelevalve</v>
          </cell>
          <cell r="E166">
            <v>6</v>
          </cell>
          <cell r="F166">
            <v>427</v>
          </cell>
          <cell r="G166">
            <v>398</v>
          </cell>
          <cell r="H166">
            <v>457</v>
          </cell>
        </row>
        <row r="167">
          <cell r="D167" t="str">
            <v>AT - Operatiivinfo juhtimine</v>
          </cell>
          <cell r="E167">
            <v>1</v>
          </cell>
          <cell r="F167">
            <v>121</v>
          </cell>
          <cell r="G167">
            <v>113</v>
          </cell>
          <cell r="H167">
            <v>129</v>
          </cell>
        </row>
        <row r="168">
          <cell r="D168" t="str">
            <v>AT - Operatiivinfo juhtimine</v>
          </cell>
          <cell r="E168">
            <v>2</v>
          </cell>
          <cell r="F168">
            <v>160</v>
          </cell>
          <cell r="G168">
            <v>150</v>
          </cell>
          <cell r="H168">
            <v>171</v>
          </cell>
        </row>
        <row r="169">
          <cell r="D169" t="str">
            <v>AT - Operatiivinfo juhtimine</v>
          </cell>
          <cell r="E169" t="str">
            <v>3A</v>
          </cell>
          <cell r="F169">
            <v>244</v>
          </cell>
          <cell r="G169">
            <v>228</v>
          </cell>
          <cell r="H169">
            <v>261</v>
          </cell>
        </row>
        <row r="170">
          <cell r="D170" t="str">
            <v>AT - Operatiivinfo juhtimine</v>
          </cell>
          <cell r="E170" t="str">
            <v>3B</v>
          </cell>
          <cell r="F170">
            <v>244</v>
          </cell>
          <cell r="G170">
            <v>228</v>
          </cell>
          <cell r="H170">
            <v>261</v>
          </cell>
        </row>
        <row r="171">
          <cell r="D171" t="str">
            <v>AT - Operatiivinfo juhtimine</v>
          </cell>
          <cell r="E171">
            <v>4</v>
          </cell>
          <cell r="F171">
            <v>323</v>
          </cell>
          <cell r="G171">
            <v>301</v>
          </cell>
          <cell r="H171">
            <v>345</v>
          </cell>
        </row>
        <row r="172">
          <cell r="D172" t="str">
            <v>AT - Operatiivinfo juhtimine</v>
          </cell>
          <cell r="E172">
            <v>5</v>
          </cell>
          <cell r="F172">
            <v>492</v>
          </cell>
          <cell r="G172">
            <v>458</v>
          </cell>
          <cell r="H172">
            <v>526</v>
          </cell>
        </row>
        <row r="173">
          <cell r="D173" t="str">
            <v>AT - Organisatsiooni protsessid (tegevustõhusus ja kvaliteet)</v>
          </cell>
          <cell r="E173">
            <v>1</v>
          </cell>
          <cell r="F173">
            <v>139</v>
          </cell>
          <cell r="G173">
            <v>130</v>
          </cell>
          <cell r="H173">
            <v>149</v>
          </cell>
        </row>
        <row r="174">
          <cell r="D174" t="str">
            <v>AT - Organisatsiooni protsessid (tegevustõhusus ja kvaliteet)</v>
          </cell>
          <cell r="E174">
            <v>2</v>
          </cell>
          <cell r="F174">
            <v>184</v>
          </cell>
          <cell r="G174">
            <v>172</v>
          </cell>
          <cell r="H174">
            <v>197</v>
          </cell>
        </row>
        <row r="175">
          <cell r="D175" t="str">
            <v>AT - Organisatsiooni protsessid (tegevustõhusus ja kvaliteet)</v>
          </cell>
          <cell r="E175">
            <v>3</v>
          </cell>
          <cell r="F175">
            <v>244</v>
          </cell>
          <cell r="G175">
            <v>228</v>
          </cell>
          <cell r="H175">
            <v>261</v>
          </cell>
        </row>
        <row r="176">
          <cell r="D176" t="str">
            <v>AT - Organisatsiooni protsessid (tegevustõhusus ja kvaliteet)</v>
          </cell>
          <cell r="E176">
            <v>4</v>
          </cell>
          <cell r="F176">
            <v>323</v>
          </cell>
          <cell r="G176">
            <v>301</v>
          </cell>
          <cell r="H176">
            <v>345</v>
          </cell>
        </row>
        <row r="177">
          <cell r="D177" t="str">
            <v>AT - Organisatsiooni protsessid (tegevustõhusus ja kvaliteet)</v>
          </cell>
          <cell r="E177">
            <v>5</v>
          </cell>
          <cell r="F177">
            <v>427</v>
          </cell>
          <cell r="G177">
            <v>398</v>
          </cell>
          <cell r="H177">
            <v>457</v>
          </cell>
        </row>
        <row r="178">
          <cell r="D178" t="str">
            <v>AT - Oskustööd</v>
          </cell>
          <cell r="E178">
            <v>1</v>
          </cell>
          <cell r="F178">
            <v>105</v>
          </cell>
          <cell r="G178">
            <v>98</v>
          </cell>
          <cell r="H178">
            <v>112</v>
          </cell>
        </row>
        <row r="179">
          <cell r="D179" t="str">
            <v>AT - Oskustööd</v>
          </cell>
          <cell r="E179">
            <v>2</v>
          </cell>
          <cell r="F179">
            <v>139</v>
          </cell>
          <cell r="G179">
            <v>130</v>
          </cell>
          <cell r="H179">
            <v>149</v>
          </cell>
        </row>
        <row r="180">
          <cell r="D180" t="str">
            <v>AT - Oskustööd</v>
          </cell>
          <cell r="E180">
            <v>3</v>
          </cell>
          <cell r="F180">
            <v>184</v>
          </cell>
          <cell r="G180">
            <v>172</v>
          </cell>
          <cell r="H180">
            <v>197</v>
          </cell>
        </row>
        <row r="181">
          <cell r="D181" t="str">
            <v>AT - Oskustööd</v>
          </cell>
          <cell r="E181">
            <v>4</v>
          </cell>
          <cell r="F181">
            <v>212</v>
          </cell>
          <cell r="G181">
            <v>198</v>
          </cell>
          <cell r="H181">
            <v>227</v>
          </cell>
        </row>
        <row r="182">
          <cell r="D182" t="str">
            <v>AT - Personalijuhtimine</v>
          </cell>
          <cell r="E182">
            <v>1</v>
          </cell>
          <cell r="F182">
            <v>121</v>
          </cell>
          <cell r="G182">
            <v>113</v>
          </cell>
          <cell r="H182">
            <v>129</v>
          </cell>
        </row>
        <row r="183">
          <cell r="D183" t="str">
            <v>AT - Personalijuhtimine</v>
          </cell>
          <cell r="E183">
            <v>2</v>
          </cell>
          <cell r="F183">
            <v>184</v>
          </cell>
          <cell r="G183">
            <v>172</v>
          </cell>
          <cell r="H183">
            <v>197</v>
          </cell>
        </row>
        <row r="184">
          <cell r="D184" t="str">
            <v>AT - Personalijuhtimine</v>
          </cell>
          <cell r="E184">
            <v>3</v>
          </cell>
          <cell r="F184">
            <v>244</v>
          </cell>
          <cell r="G184">
            <v>228</v>
          </cell>
          <cell r="H184">
            <v>261</v>
          </cell>
        </row>
        <row r="185">
          <cell r="D185" t="str">
            <v>AT - Personalijuhtimine</v>
          </cell>
          <cell r="E185">
            <v>4</v>
          </cell>
          <cell r="F185">
            <v>323</v>
          </cell>
          <cell r="G185">
            <v>301</v>
          </cell>
          <cell r="H185">
            <v>345</v>
          </cell>
        </row>
        <row r="186">
          <cell r="D186" t="str">
            <v>AT - Personalijuhtimine</v>
          </cell>
          <cell r="E186">
            <v>5</v>
          </cell>
          <cell r="F186">
            <v>427</v>
          </cell>
          <cell r="G186">
            <v>398</v>
          </cell>
          <cell r="H186">
            <v>457</v>
          </cell>
        </row>
        <row r="187">
          <cell r="D187" t="str">
            <v>AT - Personalijuhtimine</v>
          </cell>
          <cell r="E187">
            <v>6</v>
          </cell>
          <cell r="F187">
            <v>492</v>
          </cell>
          <cell r="G187">
            <v>458</v>
          </cell>
          <cell r="H187">
            <v>526</v>
          </cell>
        </row>
        <row r="188">
          <cell r="D188" t="str">
            <v>AT - Piloodid</v>
          </cell>
          <cell r="E188">
            <v>1</v>
          </cell>
          <cell r="F188">
            <v>212</v>
          </cell>
          <cell r="G188">
            <v>198</v>
          </cell>
          <cell r="H188">
            <v>227</v>
          </cell>
        </row>
        <row r="189">
          <cell r="D189" t="str">
            <v>AT - Piloodid</v>
          </cell>
          <cell r="E189">
            <v>2</v>
          </cell>
          <cell r="F189">
            <v>281</v>
          </cell>
          <cell r="G189">
            <v>262</v>
          </cell>
          <cell r="H189">
            <v>300</v>
          </cell>
        </row>
        <row r="190">
          <cell r="D190" t="str">
            <v>AT - Poliitika rakendamine</v>
          </cell>
          <cell r="E190">
            <v>1</v>
          </cell>
          <cell r="F190">
            <v>160</v>
          </cell>
          <cell r="G190">
            <v>150</v>
          </cell>
          <cell r="H190">
            <v>171</v>
          </cell>
        </row>
        <row r="191">
          <cell r="D191" t="str">
            <v>AT - Poliitika rakendamine</v>
          </cell>
          <cell r="E191">
            <v>2</v>
          </cell>
          <cell r="F191">
            <v>212</v>
          </cell>
          <cell r="G191">
            <v>198</v>
          </cell>
          <cell r="H191">
            <v>227</v>
          </cell>
        </row>
        <row r="192">
          <cell r="D192" t="str">
            <v>AT - Poliitika rakendamine</v>
          </cell>
          <cell r="E192">
            <v>3</v>
          </cell>
          <cell r="F192">
            <v>281</v>
          </cell>
          <cell r="G192">
            <v>262</v>
          </cell>
          <cell r="H192">
            <v>300</v>
          </cell>
        </row>
        <row r="193">
          <cell r="D193" t="str">
            <v>AT - Poliitika rakendamine</v>
          </cell>
          <cell r="E193">
            <v>4</v>
          </cell>
          <cell r="F193">
            <v>323</v>
          </cell>
          <cell r="G193">
            <v>301</v>
          </cell>
          <cell r="H193">
            <v>345</v>
          </cell>
        </row>
        <row r="194">
          <cell r="D194" t="str">
            <v>AT - Poliitika rakendamine</v>
          </cell>
          <cell r="E194">
            <v>5</v>
          </cell>
          <cell r="F194">
            <v>427</v>
          </cell>
          <cell r="G194">
            <v>398</v>
          </cell>
          <cell r="H194">
            <v>457</v>
          </cell>
        </row>
        <row r="195">
          <cell r="D195" t="str">
            <v>AT - Poliitika rakendamine</v>
          </cell>
          <cell r="E195">
            <v>6</v>
          </cell>
          <cell r="F195">
            <v>492</v>
          </cell>
          <cell r="G195">
            <v>458</v>
          </cell>
          <cell r="H195">
            <v>526</v>
          </cell>
        </row>
        <row r="196">
          <cell r="D196" t="str">
            <v>AT - Poliitika rakendamine</v>
          </cell>
          <cell r="E196">
            <v>7</v>
          </cell>
          <cell r="F196">
            <v>566</v>
          </cell>
          <cell r="G196">
            <v>527</v>
          </cell>
          <cell r="H196">
            <v>605</v>
          </cell>
        </row>
        <row r="197">
          <cell r="D197" t="str">
            <v>AT - Projektijuhtimine</v>
          </cell>
          <cell r="E197">
            <v>1</v>
          </cell>
          <cell r="F197">
            <v>160</v>
          </cell>
          <cell r="G197">
            <v>150</v>
          </cell>
          <cell r="H197">
            <v>171</v>
          </cell>
        </row>
        <row r="198">
          <cell r="D198" t="str">
            <v>AT - Projektijuhtimine</v>
          </cell>
          <cell r="E198">
            <v>2</v>
          </cell>
          <cell r="F198">
            <v>212</v>
          </cell>
          <cell r="G198">
            <v>198</v>
          </cell>
          <cell r="H198">
            <v>227</v>
          </cell>
        </row>
        <row r="199">
          <cell r="D199" t="str">
            <v>AT - Projektijuhtimine</v>
          </cell>
          <cell r="E199">
            <v>3</v>
          </cell>
          <cell r="F199">
            <v>323</v>
          </cell>
          <cell r="G199">
            <v>301</v>
          </cell>
          <cell r="H199">
            <v>345</v>
          </cell>
        </row>
        <row r="200">
          <cell r="D200" t="str">
            <v>AT - Projektijuhtimine</v>
          </cell>
          <cell r="E200">
            <v>4</v>
          </cell>
          <cell r="F200">
            <v>427</v>
          </cell>
          <cell r="G200">
            <v>398</v>
          </cell>
          <cell r="H200">
            <v>457</v>
          </cell>
        </row>
        <row r="201">
          <cell r="D201" t="str">
            <v>AT - Päästetööd</v>
          </cell>
          <cell r="E201">
            <v>1</v>
          </cell>
          <cell r="F201">
            <v>139</v>
          </cell>
          <cell r="G201">
            <v>130</v>
          </cell>
          <cell r="H201">
            <v>149</v>
          </cell>
        </row>
        <row r="202">
          <cell r="D202" t="str">
            <v>AT - Päästetööd</v>
          </cell>
          <cell r="E202">
            <v>2</v>
          </cell>
          <cell r="F202">
            <v>184</v>
          </cell>
          <cell r="G202">
            <v>172</v>
          </cell>
          <cell r="H202">
            <v>197</v>
          </cell>
        </row>
        <row r="203">
          <cell r="D203" t="str">
            <v>AT - Päästetööd</v>
          </cell>
          <cell r="E203">
            <v>3</v>
          </cell>
          <cell r="F203">
            <v>212</v>
          </cell>
          <cell r="G203">
            <v>198</v>
          </cell>
          <cell r="H203">
            <v>227</v>
          </cell>
        </row>
        <row r="204">
          <cell r="D204" t="str">
            <v>AT - Päästetööd</v>
          </cell>
          <cell r="E204">
            <v>4</v>
          </cell>
          <cell r="F204">
            <v>244</v>
          </cell>
          <cell r="G204">
            <v>228</v>
          </cell>
          <cell r="H204">
            <v>261</v>
          </cell>
        </row>
        <row r="205">
          <cell r="D205" t="str">
            <v>AT - Päästetööd</v>
          </cell>
          <cell r="E205">
            <v>5</v>
          </cell>
          <cell r="F205">
            <v>323</v>
          </cell>
          <cell r="G205">
            <v>301</v>
          </cell>
          <cell r="H205">
            <v>345</v>
          </cell>
        </row>
        <row r="206">
          <cell r="D206" t="str">
            <v>AT - Päästetööd</v>
          </cell>
          <cell r="E206">
            <v>6</v>
          </cell>
          <cell r="F206">
            <v>427</v>
          </cell>
          <cell r="G206">
            <v>398</v>
          </cell>
          <cell r="H206">
            <v>457</v>
          </cell>
        </row>
        <row r="207">
          <cell r="D207" t="str">
            <v>AT - Raamatukogu</v>
          </cell>
          <cell r="E207">
            <v>1</v>
          </cell>
          <cell r="F207">
            <v>121</v>
          </cell>
          <cell r="G207">
            <v>113</v>
          </cell>
          <cell r="H207">
            <v>129</v>
          </cell>
        </row>
        <row r="208">
          <cell r="D208" t="str">
            <v>AT - Raamatukogu</v>
          </cell>
          <cell r="E208">
            <v>2</v>
          </cell>
          <cell r="F208">
            <v>184</v>
          </cell>
          <cell r="G208">
            <v>172</v>
          </cell>
          <cell r="H208">
            <v>197</v>
          </cell>
        </row>
        <row r="209">
          <cell r="D209" t="str">
            <v>AT - Raamatukogu</v>
          </cell>
          <cell r="E209">
            <v>3</v>
          </cell>
          <cell r="F209">
            <v>244</v>
          </cell>
          <cell r="G209">
            <v>228</v>
          </cell>
          <cell r="H209">
            <v>261</v>
          </cell>
        </row>
        <row r="210">
          <cell r="D210" t="str">
            <v>AT - Raamatukogu</v>
          </cell>
          <cell r="E210">
            <v>4</v>
          </cell>
          <cell r="F210">
            <v>427</v>
          </cell>
          <cell r="G210">
            <v>398</v>
          </cell>
          <cell r="H210">
            <v>457</v>
          </cell>
        </row>
        <row r="211">
          <cell r="D211" t="str">
            <v>AT - Raamatupidamine</v>
          </cell>
          <cell r="E211">
            <v>1</v>
          </cell>
          <cell r="F211">
            <v>105</v>
          </cell>
          <cell r="G211">
            <v>98</v>
          </cell>
          <cell r="H211">
            <v>112</v>
          </cell>
        </row>
        <row r="212">
          <cell r="D212" t="str">
            <v>AT - Raamatupidamine</v>
          </cell>
          <cell r="E212">
            <v>2</v>
          </cell>
          <cell r="F212">
            <v>184</v>
          </cell>
          <cell r="G212">
            <v>172</v>
          </cell>
          <cell r="H212">
            <v>197</v>
          </cell>
        </row>
        <row r="213">
          <cell r="D213" t="str">
            <v>AT - Raamatupidamine</v>
          </cell>
          <cell r="E213">
            <v>3</v>
          </cell>
          <cell r="F213">
            <v>244</v>
          </cell>
          <cell r="G213">
            <v>228</v>
          </cell>
          <cell r="H213">
            <v>261</v>
          </cell>
        </row>
        <row r="214">
          <cell r="D214" t="str">
            <v>AT - Raamatupidamine</v>
          </cell>
          <cell r="E214">
            <v>4</v>
          </cell>
          <cell r="F214">
            <v>371</v>
          </cell>
          <cell r="G214">
            <v>346</v>
          </cell>
          <cell r="H214">
            <v>397</v>
          </cell>
        </row>
        <row r="215">
          <cell r="D215" t="str">
            <v>AT - Raamatupidamine</v>
          </cell>
          <cell r="E215">
            <v>5</v>
          </cell>
          <cell r="F215">
            <v>492</v>
          </cell>
          <cell r="G215">
            <v>458</v>
          </cell>
          <cell r="H215">
            <v>526</v>
          </cell>
        </row>
        <row r="216">
          <cell r="D216" t="str">
            <v>AT - Registripidamine</v>
          </cell>
          <cell r="E216">
            <v>1</v>
          </cell>
          <cell r="F216">
            <v>121</v>
          </cell>
          <cell r="G216">
            <v>113</v>
          </cell>
          <cell r="H216">
            <v>129</v>
          </cell>
        </row>
        <row r="217">
          <cell r="D217" t="str">
            <v>AT - Registripidamine</v>
          </cell>
          <cell r="E217">
            <v>2</v>
          </cell>
          <cell r="F217">
            <v>184</v>
          </cell>
          <cell r="G217">
            <v>172</v>
          </cell>
          <cell r="H217">
            <v>197</v>
          </cell>
        </row>
        <row r="218">
          <cell r="D218" t="str">
            <v>AT - Registripidamine</v>
          </cell>
          <cell r="E218">
            <v>3</v>
          </cell>
          <cell r="F218">
            <v>212</v>
          </cell>
          <cell r="G218">
            <v>198</v>
          </cell>
          <cell r="H218">
            <v>227</v>
          </cell>
        </row>
        <row r="219">
          <cell r="D219" t="str">
            <v>AT - Registripidamine</v>
          </cell>
          <cell r="E219">
            <v>4</v>
          </cell>
          <cell r="F219">
            <v>281</v>
          </cell>
          <cell r="G219">
            <v>262</v>
          </cell>
          <cell r="H219">
            <v>300</v>
          </cell>
        </row>
        <row r="220">
          <cell r="D220" t="str">
            <v>AT - Registripidamine</v>
          </cell>
          <cell r="E220">
            <v>5</v>
          </cell>
          <cell r="F220">
            <v>427</v>
          </cell>
          <cell r="G220">
            <v>398</v>
          </cell>
          <cell r="H220">
            <v>457</v>
          </cell>
        </row>
        <row r="221">
          <cell r="D221" t="str">
            <v>AT - Riigihange</v>
          </cell>
          <cell r="E221">
            <v>1</v>
          </cell>
          <cell r="F221">
            <v>121</v>
          </cell>
          <cell r="G221">
            <v>113</v>
          </cell>
          <cell r="H221">
            <v>129</v>
          </cell>
        </row>
        <row r="222">
          <cell r="D222" t="str">
            <v>AT - Riigihange</v>
          </cell>
          <cell r="E222">
            <v>2</v>
          </cell>
          <cell r="F222">
            <v>212</v>
          </cell>
          <cell r="G222">
            <v>198</v>
          </cell>
          <cell r="H222">
            <v>227</v>
          </cell>
        </row>
        <row r="223">
          <cell r="D223" t="str">
            <v>AT - Riigihange</v>
          </cell>
          <cell r="E223">
            <v>3</v>
          </cell>
          <cell r="F223">
            <v>281</v>
          </cell>
          <cell r="G223">
            <v>262</v>
          </cell>
          <cell r="H223">
            <v>300</v>
          </cell>
        </row>
        <row r="224">
          <cell r="D224" t="str">
            <v>AT - Riigihange</v>
          </cell>
          <cell r="E224" t="str">
            <v>4A</v>
          </cell>
          <cell r="F224">
            <v>323</v>
          </cell>
          <cell r="G224">
            <v>301</v>
          </cell>
          <cell r="H224">
            <v>345</v>
          </cell>
        </row>
        <row r="225">
          <cell r="D225" t="str">
            <v>AT - Riigihange</v>
          </cell>
          <cell r="E225" t="str">
            <v>4B</v>
          </cell>
          <cell r="F225">
            <v>323</v>
          </cell>
          <cell r="G225">
            <v>301</v>
          </cell>
          <cell r="H225">
            <v>345</v>
          </cell>
        </row>
        <row r="226">
          <cell r="D226" t="str">
            <v>AT - Riigihange</v>
          </cell>
          <cell r="E226">
            <v>5</v>
          </cell>
          <cell r="F226">
            <v>427</v>
          </cell>
          <cell r="G226">
            <v>398</v>
          </cell>
          <cell r="H226">
            <v>457</v>
          </cell>
        </row>
        <row r="227">
          <cell r="D227" t="str">
            <v>AT - Riigikaitse</v>
          </cell>
          <cell r="E227" t="str">
            <v>1A</v>
          </cell>
          <cell r="F227">
            <v>105</v>
          </cell>
          <cell r="G227">
            <v>98</v>
          </cell>
          <cell r="H227">
            <v>112</v>
          </cell>
        </row>
        <row r="228">
          <cell r="D228" t="str">
            <v>AT - Riigikaitse</v>
          </cell>
          <cell r="E228" t="str">
            <v>1B</v>
          </cell>
          <cell r="F228">
            <v>121</v>
          </cell>
          <cell r="G228">
            <v>113</v>
          </cell>
          <cell r="H228">
            <v>129</v>
          </cell>
        </row>
        <row r="229">
          <cell r="D229" t="str">
            <v>AT - Riigikaitse</v>
          </cell>
          <cell r="E229">
            <v>2</v>
          </cell>
          <cell r="F229">
            <v>139</v>
          </cell>
          <cell r="G229">
            <v>130</v>
          </cell>
          <cell r="H229">
            <v>149</v>
          </cell>
        </row>
        <row r="230">
          <cell r="D230" t="str">
            <v>AT - Riigikaitse</v>
          </cell>
          <cell r="E230" t="str">
            <v>3A</v>
          </cell>
          <cell r="F230">
            <v>184</v>
          </cell>
          <cell r="G230">
            <v>172</v>
          </cell>
          <cell r="H230">
            <v>197</v>
          </cell>
        </row>
        <row r="231">
          <cell r="D231" t="str">
            <v>AT - Riigikaitse</v>
          </cell>
          <cell r="E231" t="str">
            <v>3B</v>
          </cell>
          <cell r="F231">
            <v>212</v>
          </cell>
          <cell r="G231">
            <v>198</v>
          </cell>
          <cell r="H231">
            <v>227</v>
          </cell>
        </row>
        <row r="232">
          <cell r="D232" t="str">
            <v>AT - Riigikaitse</v>
          </cell>
          <cell r="E232">
            <v>4</v>
          </cell>
          <cell r="F232">
            <v>281</v>
          </cell>
          <cell r="G232">
            <v>262</v>
          </cell>
          <cell r="H232">
            <v>300</v>
          </cell>
        </row>
        <row r="233">
          <cell r="D233" t="str">
            <v>AT - Riigikaitse</v>
          </cell>
          <cell r="E233" t="str">
            <v>5A</v>
          </cell>
          <cell r="F233">
            <v>371</v>
          </cell>
          <cell r="G233">
            <v>346</v>
          </cell>
          <cell r="H233">
            <v>397</v>
          </cell>
        </row>
        <row r="234">
          <cell r="D234" t="str">
            <v>AT - Riigikaitse</v>
          </cell>
          <cell r="E234" t="str">
            <v>5B</v>
          </cell>
          <cell r="F234">
            <v>492</v>
          </cell>
          <cell r="G234">
            <v>458</v>
          </cell>
          <cell r="H234">
            <v>526</v>
          </cell>
        </row>
        <row r="235">
          <cell r="D235" t="str">
            <v>AT - Riigikaitse</v>
          </cell>
          <cell r="E235">
            <v>6</v>
          </cell>
          <cell r="F235">
            <v>566</v>
          </cell>
          <cell r="G235">
            <v>527</v>
          </cell>
          <cell r="H235">
            <v>605</v>
          </cell>
        </row>
        <row r="236">
          <cell r="D236" t="str">
            <v>AT - Riigikaitse</v>
          </cell>
          <cell r="E236">
            <v>7</v>
          </cell>
          <cell r="F236">
            <v>651</v>
          </cell>
          <cell r="G236">
            <v>606</v>
          </cell>
          <cell r="H236">
            <v>696</v>
          </cell>
        </row>
        <row r="237">
          <cell r="D237" t="str">
            <v>AT - Riigikaitse</v>
          </cell>
          <cell r="E237">
            <v>8</v>
          </cell>
          <cell r="F237">
            <v>995</v>
          </cell>
          <cell r="G237">
            <v>926</v>
          </cell>
          <cell r="H237">
            <v>1066</v>
          </cell>
        </row>
        <row r="238">
          <cell r="D238" t="str">
            <v>AT - Riigivara haldamine ja sisseost</v>
          </cell>
          <cell r="E238">
            <v>1</v>
          </cell>
          <cell r="F238">
            <v>79</v>
          </cell>
          <cell r="G238">
            <v>74</v>
          </cell>
          <cell r="H238">
            <v>84</v>
          </cell>
        </row>
        <row r="239">
          <cell r="D239" t="str">
            <v>AT - Riigivara haldamine ja sisseost</v>
          </cell>
          <cell r="E239">
            <v>2</v>
          </cell>
          <cell r="F239">
            <v>121</v>
          </cell>
          <cell r="G239">
            <v>113</v>
          </cell>
          <cell r="H239">
            <v>129</v>
          </cell>
        </row>
        <row r="240">
          <cell r="D240" t="str">
            <v>AT - Riigivara haldamine ja sisseost</v>
          </cell>
          <cell r="E240">
            <v>3</v>
          </cell>
          <cell r="F240">
            <v>160</v>
          </cell>
          <cell r="G240">
            <v>150</v>
          </cell>
          <cell r="H240">
            <v>171</v>
          </cell>
        </row>
        <row r="241">
          <cell r="D241" t="str">
            <v>AT - Riigivara haldamine ja sisseost</v>
          </cell>
          <cell r="E241">
            <v>4</v>
          </cell>
          <cell r="F241">
            <v>244</v>
          </cell>
          <cell r="G241">
            <v>228</v>
          </cell>
          <cell r="H241">
            <v>261</v>
          </cell>
        </row>
        <row r="242">
          <cell r="D242" t="str">
            <v>AT - Riigivara haldamine ja sisseost</v>
          </cell>
          <cell r="E242" t="str">
            <v>5A</v>
          </cell>
          <cell r="F242">
            <v>281</v>
          </cell>
          <cell r="G242">
            <v>262</v>
          </cell>
          <cell r="H242">
            <v>300</v>
          </cell>
        </row>
        <row r="243">
          <cell r="D243" t="str">
            <v>AT - Riigivara haldamine ja sisseost</v>
          </cell>
          <cell r="E243" t="str">
            <v>5B</v>
          </cell>
          <cell r="F243">
            <v>281</v>
          </cell>
          <cell r="G243">
            <v>262</v>
          </cell>
          <cell r="H243">
            <v>300</v>
          </cell>
        </row>
        <row r="244">
          <cell r="D244" t="str">
            <v>AT - Riigivara haldamine ja sisseost</v>
          </cell>
          <cell r="E244">
            <v>6</v>
          </cell>
          <cell r="F244">
            <v>492</v>
          </cell>
          <cell r="G244">
            <v>458</v>
          </cell>
          <cell r="H244">
            <v>526</v>
          </cell>
        </row>
        <row r="245">
          <cell r="D245" t="str">
            <v>AT - Sadama kapten</v>
          </cell>
          <cell r="E245">
            <v>1</v>
          </cell>
          <cell r="F245">
            <v>212</v>
          </cell>
          <cell r="G245">
            <v>198</v>
          </cell>
          <cell r="H245">
            <v>227</v>
          </cell>
        </row>
        <row r="246">
          <cell r="D246" t="str">
            <v>AT - Sadama kapten</v>
          </cell>
          <cell r="E246">
            <v>2</v>
          </cell>
          <cell r="F246">
            <v>323</v>
          </cell>
          <cell r="G246">
            <v>301</v>
          </cell>
          <cell r="H246">
            <v>345</v>
          </cell>
        </row>
        <row r="247">
          <cell r="D247" t="str">
            <v>AT - Sekretäritööd</v>
          </cell>
          <cell r="E247">
            <v>1</v>
          </cell>
          <cell r="F247">
            <v>105</v>
          </cell>
          <cell r="G247">
            <v>98</v>
          </cell>
          <cell r="H247">
            <v>112</v>
          </cell>
        </row>
        <row r="248">
          <cell r="D248" t="str">
            <v>AT - Sekretäritööd</v>
          </cell>
          <cell r="E248">
            <v>2</v>
          </cell>
          <cell r="F248">
            <v>139</v>
          </cell>
          <cell r="G248">
            <v>130</v>
          </cell>
          <cell r="H248">
            <v>149</v>
          </cell>
        </row>
        <row r="249">
          <cell r="D249" t="str">
            <v>AT - Sekretäritööd</v>
          </cell>
          <cell r="E249">
            <v>3</v>
          </cell>
          <cell r="F249">
            <v>184</v>
          </cell>
          <cell r="G249">
            <v>172</v>
          </cell>
          <cell r="H249">
            <v>197</v>
          </cell>
        </row>
        <row r="250">
          <cell r="D250" t="str">
            <v>AT - Sekretäritööd</v>
          </cell>
          <cell r="E250">
            <v>4</v>
          </cell>
          <cell r="F250">
            <v>281</v>
          </cell>
          <cell r="G250">
            <v>262</v>
          </cell>
          <cell r="H250">
            <v>300</v>
          </cell>
        </row>
        <row r="251">
          <cell r="D251" t="str">
            <v>AT - Sisekontroll</v>
          </cell>
          <cell r="E251">
            <v>1</v>
          </cell>
          <cell r="F251">
            <v>139</v>
          </cell>
          <cell r="G251">
            <v>130</v>
          </cell>
          <cell r="H251">
            <v>149</v>
          </cell>
        </row>
        <row r="252">
          <cell r="D252" t="str">
            <v>AT - Sisekontroll</v>
          </cell>
          <cell r="E252">
            <v>2</v>
          </cell>
          <cell r="F252">
            <v>184</v>
          </cell>
          <cell r="G252">
            <v>172</v>
          </cell>
          <cell r="H252">
            <v>197</v>
          </cell>
        </row>
        <row r="253">
          <cell r="D253" t="str">
            <v>AT - Sisekontroll</v>
          </cell>
          <cell r="E253">
            <v>3</v>
          </cell>
          <cell r="F253">
            <v>281</v>
          </cell>
          <cell r="G253">
            <v>262</v>
          </cell>
          <cell r="H253">
            <v>300</v>
          </cell>
        </row>
        <row r="254">
          <cell r="D254" t="str">
            <v>AT - Sisekontroll</v>
          </cell>
          <cell r="E254">
            <v>4</v>
          </cell>
          <cell r="F254">
            <v>427</v>
          </cell>
          <cell r="G254">
            <v>398</v>
          </cell>
          <cell r="H254">
            <v>457</v>
          </cell>
        </row>
        <row r="255">
          <cell r="D255" t="str">
            <v>AT - Sotsiaalhoolekanne</v>
          </cell>
          <cell r="E255" t="str">
            <v>1A</v>
          </cell>
          <cell r="F255">
            <v>212</v>
          </cell>
          <cell r="G255">
            <v>198</v>
          </cell>
          <cell r="H255">
            <v>227</v>
          </cell>
        </row>
        <row r="256">
          <cell r="D256" t="str">
            <v>AT - Sotsiaalhoolekanne</v>
          </cell>
          <cell r="E256" t="str">
            <v>1B</v>
          </cell>
          <cell r="F256">
            <v>212</v>
          </cell>
          <cell r="G256">
            <v>198</v>
          </cell>
          <cell r="H256">
            <v>227</v>
          </cell>
        </row>
        <row r="257">
          <cell r="D257" t="str">
            <v>AT - Sotsiaalhoolekanne</v>
          </cell>
          <cell r="E257" t="str">
            <v>2A</v>
          </cell>
          <cell r="F257">
            <v>281</v>
          </cell>
          <cell r="G257">
            <v>262</v>
          </cell>
          <cell r="H257">
            <v>300</v>
          </cell>
        </row>
        <row r="258">
          <cell r="D258" t="str">
            <v>AT - Sotsiaalhoolekanne</v>
          </cell>
          <cell r="E258" t="str">
            <v>2B</v>
          </cell>
          <cell r="F258">
            <v>281</v>
          </cell>
          <cell r="G258">
            <v>262</v>
          </cell>
          <cell r="H258">
            <v>300</v>
          </cell>
        </row>
        <row r="259">
          <cell r="D259" t="str">
            <v>AT - Sotsiaalhoolekanne</v>
          </cell>
          <cell r="E259" t="str">
            <v>3A</v>
          </cell>
          <cell r="F259">
            <v>371</v>
          </cell>
          <cell r="G259">
            <v>346</v>
          </cell>
          <cell r="H259">
            <v>397</v>
          </cell>
        </row>
        <row r="260">
          <cell r="D260" t="str">
            <v>AT - Sotsiaalhoolekanne</v>
          </cell>
          <cell r="E260" t="str">
            <v>3B</v>
          </cell>
          <cell r="F260">
            <v>371</v>
          </cell>
          <cell r="G260">
            <v>346</v>
          </cell>
          <cell r="H260">
            <v>397</v>
          </cell>
        </row>
        <row r="261">
          <cell r="D261" t="str">
            <v>AT - Sotsiaalhoolekanne</v>
          </cell>
          <cell r="E261">
            <v>4</v>
          </cell>
          <cell r="F261">
            <v>427</v>
          </cell>
          <cell r="G261">
            <v>398</v>
          </cell>
          <cell r="H261">
            <v>457</v>
          </cell>
        </row>
        <row r="262">
          <cell r="D262" t="str">
            <v>AT - Sõidukijuhid</v>
          </cell>
          <cell r="E262">
            <v>1</v>
          </cell>
          <cell r="F262">
            <v>91</v>
          </cell>
          <cell r="G262">
            <v>85</v>
          </cell>
          <cell r="H262">
            <v>97</v>
          </cell>
        </row>
        <row r="263">
          <cell r="D263" t="str">
            <v>AT - Sõidukijuhid</v>
          </cell>
          <cell r="E263">
            <v>2</v>
          </cell>
          <cell r="F263">
            <v>121</v>
          </cell>
          <cell r="G263">
            <v>113</v>
          </cell>
          <cell r="H263">
            <v>129</v>
          </cell>
        </row>
        <row r="264">
          <cell r="D264" t="str">
            <v>AT - Sõidukijuhid</v>
          </cell>
          <cell r="E264">
            <v>3</v>
          </cell>
          <cell r="F264">
            <v>139</v>
          </cell>
          <cell r="G264">
            <v>130</v>
          </cell>
          <cell r="H264">
            <v>149</v>
          </cell>
        </row>
        <row r="265">
          <cell r="D265" t="str">
            <v>AT - Sõidukijuhid</v>
          </cell>
          <cell r="E265">
            <v>4</v>
          </cell>
          <cell r="F265">
            <v>160</v>
          </cell>
          <cell r="G265">
            <v>150</v>
          </cell>
          <cell r="H265">
            <v>171</v>
          </cell>
        </row>
        <row r="266">
          <cell r="D266" t="str">
            <v>AT - Toimetamine ja keeleline korrektuur</v>
          </cell>
          <cell r="E266">
            <v>1</v>
          </cell>
          <cell r="F266">
            <v>160</v>
          </cell>
          <cell r="G266">
            <v>150</v>
          </cell>
          <cell r="H266">
            <v>171</v>
          </cell>
        </row>
        <row r="267">
          <cell r="D267" t="str">
            <v>AT - Toimetamine ja keeleline korrektuur</v>
          </cell>
          <cell r="E267">
            <v>2</v>
          </cell>
          <cell r="F267">
            <v>212</v>
          </cell>
          <cell r="G267">
            <v>198</v>
          </cell>
          <cell r="H267">
            <v>227</v>
          </cell>
        </row>
        <row r="268">
          <cell r="D268" t="str">
            <v>AT - Tõlkimine</v>
          </cell>
          <cell r="E268">
            <v>1</v>
          </cell>
          <cell r="F268">
            <v>160</v>
          </cell>
          <cell r="G268">
            <v>150</v>
          </cell>
          <cell r="H268">
            <v>171</v>
          </cell>
        </row>
        <row r="269">
          <cell r="D269" t="str">
            <v>AT - Tõlkimine</v>
          </cell>
          <cell r="E269">
            <v>2</v>
          </cell>
          <cell r="F269">
            <v>212</v>
          </cell>
          <cell r="G269">
            <v>198</v>
          </cell>
          <cell r="H269">
            <v>227</v>
          </cell>
        </row>
        <row r="270">
          <cell r="D270" t="str">
            <v>AT - Tõlkimine</v>
          </cell>
          <cell r="E270">
            <v>3</v>
          </cell>
          <cell r="F270">
            <v>323</v>
          </cell>
          <cell r="G270">
            <v>301</v>
          </cell>
          <cell r="H270">
            <v>345</v>
          </cell>
        </row>
        <row r="271">
          <cell r="D271" t="str">
            <v>AT - Tõlkimine</v>
          </cell>
          <cell r="E271">
            <v>4</v>
          </cell>
          <cell r="F271">
            <v>371</v>
          </cell>
          <cell r="G271">
            <v>346</v>
          </cell>
          <cell r="H271">
            <v>397</v>
          </cell>
        </row>
        <row r="272">
          <cell r="D272" t="str">
            <v>AT - Uuriv järelevalve</v>
          </cell>
          <cell r="E272">
            <v>1</v>
          </cell>
          <cell r="F272">
            <v>160</v>
          </cell>
          <cell r="G272">
            <v>150</v>
          </cell>
          <cell r="H272">
            <v>171</v>
          </cell>
        </row>
        <row r="273">
          <cell r="D273" t="str">
            <v>AT - Uuriv järelevalve</v>
          </cell>
          <cell r="E273">
            <v>2</v>
          </cell>
          <cell r="F273">
            <v>184</v>
          </cell>
          <cell r="G273">
            <v>172</v>
          </cell>
          <cell r="H273">
            <v>197</v>
          </cell>
        </row>
        <row r="274">
          <cell r="D274" t="str">
            <v>AT - Uuriv järelevalve</v>
          </cell>
          <cell r="E274">
            <v>3</v>
          </cell>
          <cell r="F274">
            <v>244</v>
          </cell>
          <cell r="G274">
            <v>228</v>
          </cell>
          <cell r="H274">
            <v>261</v>
          </cell>
        </row>
        <row r="275">
          <cell r="D275" t="str">
            <v>AT - Uuriv järelevalve</v>
          </cell>
          <cell r="E275">
            <v>4</v>
          </cell>
          <cell r="F275">
            <v>323</v>
          </cell>
          <cell r="G275">
            <v>301</v>
          </cell>
          <cell r="H275">
            <v>345</v>
          </cell>
        </row>
        <row r="276">
          <cell r="D276" t="str">
            <v>AT - Uuriv järelevalve</v>
          </cell>
          <cell r="E276">
            <v>5</v>
          </cell>
          <cell r="F276">
            <v>371</v>
          </cell>
          <cell r="G276">
            <v>346</v>
          </cell>
          <cell r="H276">
            <v>397</v>
          </cell>
        </row>
        <row r="277">
          <cell r="D277" t="str">
            <v>AT - Uuriv järelevalve</v>
          </cell>
          <cell r="E277">
            <v>6</v>
          </cell>
          <cell r="F277">
            <v>492</v>
          </cell>
          <cell r="G277">
            <v>458</v>
          </cell>
          <cell r="H277">
            <v>526</v>
          </cell>
        </row>
        <row r="278">
          <cell r="D278" t="str">
            <v>AT - Võrguväljaannetes teabe avaldamine</v>
          </cell>
          <cell r="E278">
            <v>1</v>
          </cell>
          <cell r="F278">
            <v>121</v>
          </cell>
          <cell r="G278">
            <v>113</v>
          </cell>
          <cell r="H278">
            <v>129</v>
          </cell>
        </row>
        <row r="279">
          <cell r="D279" t="str">
            <v>AT - Võrguväljaannetes teabe avaldamine</v>
          </cell>
          <cell r="E279">
            <v>2</v>
          </cell>
          <cell r="F279">
            <v>184</v>
          </cell>
          <cell r="G279">
            <v>172</v>
          </cell>
          <cell r="H279">
            <v>197</v>
          </cell>
        </row>
        <row r="280">
          <cell r="D280" t="str">
            <v>AT - Võrguväljaannetes teabe avaldamine</v>
          </cell>
          <cell r="E280">
            <v>3</v>
          </cell>
          <cell r="F280">
            <v>212</v>
          </cell>
          <cell r="G280">
            <v>198</v>
          </cell>
          <cell r="H280">
            <v>227</v>
          </cell>
        </row>
        <row r="281">
          <cell r="D281" t="str">
            <v>AT - Võrguväljaannetes teabe avaldamine</v>
          </cell>
          <cell r="E281">
            <v>4</v>
          </cell>
          <cell r="F281">
            <v>281</v>
          </cell>
          <cell r="G281">
            <v>262</v>
          </cell>
          <cell r="H281">
            <v>300</v>
          </cell>
        </row>
        <row r="282">
          <cell r="D282" t="str">
            <v>AT - Õigusemõistmine</v>
          </cell>
          <cell r="E282">
            <v>1</v>
          </cell>
          <cell r="F282">
            <v>139</v>
          </cell>
          <cell r="G282">
            <v>130</v>
          </cell>
          <cell r="H282">
            <v>149</v>
          </cell>
        </row>
        <row r="283">
          <cell r="D283" t="str">
            <v>AT - Õigusemõistmine</v>
          </cell>
          <cell r="E283">
            <v>2</v>
          </cell>
          <cell r="F283">
            <v>160</v>
          </cell>
          <cell r="G283">
            <v>150</v>
          </cell>
          <cell r="H283">
            <v>171</v>
          </cell>
        </row>
        <row r="284">
          <cell r="D284" t="str">
            <v>AT - Õigusemõistmine</v>
          </cell>
          <cell r="E284" t="str">
            <v>3A</v>
          </cell>
          <cell r="F284">
            <v>244</v>
          </cell>
          <cell r="G284">
            <v>228</v>
          </cell>
          <cell r="H284">
            <v>261</v>
          </cell>
        </row>
        <row r="285">
          <cell r="D285" t="str">
            <v>AT - Õigusemõistmine</v>
          </cell>
          <cell r="E285" t="str">
            <v>3B</v>
          </cell>
          <cell r="F285">
            <v>281</v>
          </cell>
          <cell r="G285">
            <v>262</v>
          </cell>
          <cell r="H285">
            <v>300</v>
          </cell>
        </row>
        <row r="286">
          <cell r="D286" t="str">
            <v>AT - Õigusemõistmine</v>
          </cell>
          <cell r="E286" t="str">
            <v>3C</v>
          </cell>
          <cell r="F286">
            <v>323</v>
          </cell>
          <cell r="G286">
            <v>301</v>
          </cell>
          <cell r="H286">
            <v>345</v>
          </cell>
        </row>
        <row r="287">
          <cell r="D287" t="str">
            <v>AT - Õigusemõistmine</v>
          </cell>
          <cell r="E287" t="str">
            <v>4A</v>
          </cell>
          <cell r="F287">
            <v>371</v>
          </cell>
          <cell r="G287">
            <v>346</v>
          </cell>
          <cell r="H287">
            <v>397</v>
          </cell>
        </row>
        <row r="288">
          <cell r="D288" t="str">
            <v>AT - Õigusemõistmine</v>
          </cell>
          <cell r="E288" t="str">
            <v>4B</v>
          </cell>
          <cell r="F288">
            <v>427</v>
          </cell>
          <cell r="G288">
            <v>398</v>
          </cell>
          <cell r="H288">
            <v>457</v>
          </cell>
        </row>
        <row r="289">
          <cell r="D289" t="str">
            <v>AT - Õigusemõistmine</v>
          </cell>
          <cell r="E289">
            <v>5</v>
          </cell>
          <cell r="F289">
            <v>566</v>
          </cell>
          <cell r="G289">
            <v>527</v>
          </cell>
          <cell r="H289">
            <v>605</v>
          </cell>
        </row>
        <row r="290">
          <cell r="D290" t="str">
            <v>AT - Õigusloome</v>
          </cell>
          <cell r="E290">
            <v>1</v>
          </cell>
          <cell r="F290">
            <v>184</v>
          </cell>
          <cell r="G290">
            <v>172</v>
          </cell>
          <cell r="H290">
            <v>197</v>
          </cell>
        </row>
        <row r="291">
          <cell r="D291" t="str">
            <v>AT - Õigusloome</v>
          </cell>
          <cell r="E291">
            <v>2</v>
          </cell>
          <cell r="F291">
            <v>244</v>
          </cell>
          <cell r="G291">
            <v>228</v>
          </cell>
          <cell r="H291">
            <v>261</v>
          </cell>
        </row>
        <row r="292">
          <cell r="D292" t="str">
            <v>AT - Õigusloome</v>
          </cell>
          <cell r="E292">
            <v>3</v>
          </cell>
          <cell r="F292">
            <v>323</v>
          </cell>
          <cell r="G292">
            <v>301</v>
          </cell>
          <cell r="H292">
            <v>345</v>
          </cell>
        </row>
        <row r="293">
          <cell r="D293" t="str">
            <v>AT - Õigusloome</v>
          </cell>
          <cell r="E293">
            <v>4</v>
          </cell>
          <cell r="F293">
            <v>492</v>
          </cell>
          <cell r="G293">
            <v>458</v>
          </cell>
          <cell r="H293">
            <v>526</v>
          </cell>
        </row>
        <row r="294">
          <cell r="D294" t="str">
            <v>AT - Õigusteenused</v>
          </cell>
          <cell r="E294">
            <v>1</v>
          </cell>
          <cell r="F294">
            <v>160</v>
          </cell>
          <cell r="G294">
            <v>150</v>
          </cell>
          <cell r="H294">
            <v>171</v>
          </cell>
        </row>
        <row r="295">
          <cell r="D295" t="str">
            <v>AT - Õigusteenused</v>
          </cell>
          <cell r="E295">
            <v>2</v>
          </cell>
          <cell r="F295">
            <v>244</v>
          </cell>
          <cell r="G295">
            <v>228</v>
          </cell>
          <cell r="H295">
            <v>261</v>
          </cell>
        </row>
        <row r="296">
          <cell r="D296" t="str">
            <v>AT - Õigusteenused</v>
          </cell>
          <cell r="E296">
            <v>3</v>
          </cell>
          <cell r="F296">
            <v>323</v>
          </cell>
          <cell r="G296">
            <v>301</v>
          </cell>
          <cell r="H296">
            <v>345</v>
          </cell>
        </row>
        <row r="297">
          <cell r="D297" t="str">
            <v>AT - Õigusteenused</v>
          </cell>
          <cell r="E297">
            <v>4</v>
          </cell>
          <cell r="F297">
            <v>427</v>
          </cell>
          <cell r="G297">
            <v>398</v>
          </cell>
          <cell r="H297">
            <v>457</v>
          </cell>
        </row>
        <row r="298">
          <cell r="D298" t="str">
            <v>AT - Õigusteenused</v>
          </cell>
          <cell r="E298">
            <v>5</v>
          </cell>
          <cell r="F298">
            <v>566</v>
          </cell>
          <cell r="G298">
            <v>527</v>
          </cell>
          <cell r="H298">
            <v>605</v>
          </cell>
        </row>
        <row r="299">
          <cell r="D299" t="str">
            <v>AT - Üldjuhtimine</v>
          </cell>
          <cell r="E299">
            <v>1</v>
          </cell>
          <cell r="F299">
            <v>244</v>
          </cell>
          <cell r="G299">
            <v>228</v>
          </cell>
          <cell r="H299">
            <v>261</v>
          </cell>
        </row>
        <row r="300">
          <cell r="D300" t="str">
            <v>AT - Üldjuhtimine</v>
          </cell>
          <cell r="E300">
            <v>2</v>
          </cell>
          <cell r="F300">
            <v>323</v>
          </cell>
          <cell r="G300">
            <v>301</v>
          </cell>
          <cell r="H300">
            <v>345</v>
          </cell>
        </row>
        <row r="301">
          <cell r="D301" t="str">
            <v>AT - Üldjuhtimine</v>
          </cell>
          <cell r="E301">
            <v>3</v>
          </cell>
          <cell r="F301">
            <v>427</v>
          </cell>
          <cell r="G301">
            <v>398</v>
          </cell>
          <cell r="H301">
            <v>457</v>
          </cell>
        </row>
        <row r="302">
          <cell r="D302" t="str">
            <v>AT - Üldjuhtimine</v>
          </cell>
          <cell r="E302">
            <v>4</v>
          </cell>
          <cell r="F302">
            <v>492</v>
          </cell>
          <cell r="G302">
            <v>458</v>
          </cell>
          <cell r="H302">
            <v>526</v>
          </cell>
        </row>
        <row r="303">
          <cell r="D303" t="str">
            <v>AT - Üldjuhtimine</v>
          </cell>
          <cell r="E303">
            <v>5</v>
          </cell>
          <cell r="F303">
            <v>566</v>
          </cell>
          <cell r="G303">
            <v>527</v>
          </cell>
          <cell r="H303">
            <v>605</v>
          </cell>
        </row>
        <row r="304">
          <cell r="D304" t="str">
            <v>AT - Üldjuhtimine</v>
          </cell>
          <cell r="E304">
            <v>6</v>
          </cell>
          <cell r="F304">
            <v>651</v>
          </cell>
          <cell r="G304">
            <v>606</v>
          </cell>
          <cell r="H304">
            <v>696</v>
          </cell>
        </row>
        <row r="305">
          <cell r="D305" t="str">
            <v>AT - Üldjuhtimine</v>
          </cell>
          <cell r="E305" t="str">
            <v>7A</v>
          </cell>
          <cell r="F305">
            <v>864</v>
          </cell>
          <cell r="G305">
            <v>804</v>
          </cell>
          <cell r="H305">
            <v>925</v>
          </cell>
        </row>
        <row r="306">
          <cell r="D306" t="str">
            <v>AT - Üldjuhtimine</v>
          </cell>
          <cell r="E306" t="str">
            <v>7B</v>
          </cell>
          <cell r="F306">
            <v>995</v>
          </cell>
          <cell r="G306">
            <v>926</v>
          </cell>
          <cell r="H306">
            <v>1066</v>
          </cell>
        </row>
        <row r="307">
          <cell r="D307" t="str">
            <v>AT - Üldtööd</v>
          </cell>
          <cell r="E307">
            <v>1</v>
          </cell>
          <cell r="F307">
            <v>79</v>
          </cell>
          <cell r="G307">
            <v>74</v>
          </cell>
          <cell r="H307">
            <v>84</v>
          </cell>
        </row>
        <row r="308">
          <cell r="D308" t="str">
            <v>AT - Üldtööd</v>
          </cell>
          <cell r="E308">
            <v>2</v>
          </cell>
          <cell r="F308">
            <v>121</v>
          </cell>
          <cell r="G308">
            <v>113</v>
          </cell>
          <cell r="H308">
            <v>129</v>
          </cell>
        </row>
        <row r="309">
          <cell r="D309" t="str">
            <v>AT - Üldtööd</v>
          </cell>
          <cell r="E309">
            <v>3</v>
          </cell>
          <cell r="F309">
            <v>160</v>
          </cell>
          <cell r="G309">
            <v>150</v>
          </cell>
          <cell r="H309">
            <v>171</v>
          </cell>
        </row>
        <row r="310">
          <cell r="D310" t="str">
            <v>AT - Üldtööd</v>
          </cell>
          <cell r="E310">
            <v>4</v>
          </cell>
          <cell r="F310">
            <v>244</v>
          </cell>
          <cell r="G310">
            <v>228</v>
          </cell>
          <cell r="H310">
            <v>261</v>
          </cell>
        </row>
        <row r="311">
          <cell r="D311" t="str">
            <v>AT - Üldtööd</v>
          </cell>
          <cell r="E311">
            <v>5</v>
          </cell>
          <cell r="F311">
            <v>323</v>
          </cell>
          <cell r="G311">
            <v>301</v>
          </cell>
          <cell r="H311">
            <v>345</v>
          </cell>
        </row>
        <row r="312">
          <cell r="D312" t="str">
            <v>AT - Üldtööd</v>
          </cell>
          <cell r="E312">
            <v>6</v>
          </cell>
          <cell r="F312">
            <v>427</v>
          </cell>
          <cell r="G312">
            <v>398</v>
          </cell>
          <cell r="H312">
            <v>457</v>
          </cell>
        </row>
        <row r="313">
          <cell r="D313" t="str">
            <v>AT - Ürituste ja tseremooniate korraldamine</v>
          </cell>
          <cell r="E313">
            <v>1</v>
          </cell>
          <cell r="F313">
            <v>105</v>
          </cell>
          <cell r="G313">
            <v>98</v>
          </cell>
          <cell r="H313">
            <v>112</v>
          </cell>
        </row>
        <row r="314">
          <cell r="D314" t="str">
            <v>AT - Ürituste ja tseremooniate korraldamine</v>
          </cell>
          <cell r="E314">
            <v>2</v>
          </cell>
          <cell r="F314">
            <v>139</v>
          </cell>
          <cell r="G314">
            <v>130</v>
          </cell>
          <cell r="H314">
            <v>149</v>
          </cell>
        </row>
        <row r="315">
          <cell r="D315" t="str">
            <v>AT - Ürituste ja tseremooniate korraldamine</v>
          </cell>
          <cell r="E315">
            <v>3</v>
          </cell>
          <cell r="F315">
            <v>184</v>
          </cell>
          <cell r="G315">
            <v>172</v>
          </cell>
          <cell r="H315">
            <v>197</v>
          </cell>
        </row>
        <row r="316">
          <cell r="D316" t="str">
            <v>AT - Ürituste ja tseremooniate korraldamine</v>
          </cell>
          <cell r="E316">
            <v>4</v>
          </cell>
          <cell r="F316">
            <v>244</v>
          </cell>
          <cell r="G316">
            <v>228</v>
          </cell>
          <cell r="H316">
            <v>261</v>
          </cell>
        </row>
        <row r="317">
          <cell r="D317" t="str">
            <v>AT - Ürituste ja tseremooniate korraldamine</v>
          </cell>
          <cell r="E317">
            <v>5</v>
          </cell>
          <cell r="F317">
            <v>427</v>
          </cell>
          <cell r="G317">
            <v>398</v>
          </cell>
          <cell r="H317">
            <v>457</v>
          </cell>
        </row>
        <row r="318">
          <cell r="D318">
            <v>0</v>
          </cell>
          <cell r="E318">
            <v>0</v>
          </cell>
        </row>
        <row r="319">
          <cell r="D319">
            <v>0</v>
          </cell>
          <cell r="E319">
            <v>0</v>
          </cell>
        </row>
        <row r="320">
          <cell r="D320">
            <v>0</v>
          </cell>
          <cell r="E320">
            <v>0</v>
          </cell>
        </row>
        <row r="321">
          <cell r="D321">
            <v>0</v>
          </cell>
          <cell r="E321">
            <v>0</v>
          </cell>
        </row>
        <row r="322">
          <cell r="D322">
            <v>0</v>
          </cell>
          <cell r="E322">
            <v>0</v>
          </cell>
        </row>
        <row r="323">
          <cell r="D323">
            <v>0</v>
          </cell>
          <cell r="E323">
            <v>0</v>
          </cell>
        </row>
        <row r="324">
          <cell r="D324">
            <v>0</v>
          </cell>
          <cell r="E324">
            <v>0</v>
          </cell>
        </row>
        <row r="325">
          <cell r="D325">
            <v>0</v>
          </cell>
          <cell r="E325">
            <v>0</v>
          </cell>
        </row>
        <row r="326">
          <cell r="D326">
            <v>0</v>
          </cell>
          <cell r="E326">
            <v>0</v>
          </cell>
        </row>
        <row r="327">
          <cell r="D327">
            <v>0</v>
          </cell>
          <cell r="E327">
            <v>0</v>
          </cell>
        </row>
        <row r="328">
          <cell r="D328">
            <v>0</v>
          </cell>
          <cell r="E328">
            <v>0</v>
          </cell>
        </row>
        <row r="329">
          <cell r="D329">
            <v>0</v>
          </cell>
          <cell r="E329">
            <v>0</v>
          </cell>
        </row>
        <row r="330">
          <cell r="D330">
            <v>0</v>
          </cell>
          <cell r="E330">
            <v>0</v>
          </cell>
        </row>
        <row r="331">
          <cell r="D331">
            <v>0</v>
          </cell>
          <cell r="E331">
            <v>0</v>
          </cell>
        </row>
      </sheetData>
      <sheetData sheetId="11">
        <row r="2">
          <cell r="E2" t="str">
            <v>English</v>
          </cell>
        </row>
        <row r="3">
          <cell r="E3" t="str">
            <v>Estonian</v>
          </cell>
        </row>
        <row r="4">
          <cell r="E4" t="str">
            <v>Latvian</v>
          </cell>
        </row>
        <row r="5">
          <cell r="E5" t="str">
            <v>Lithuanian</v>
          </cell>
        </row>
        <row r="9">
          <cell r="H9">
            <v>0</v>
          </cell>
        </row>
        <row r="10">
          <cell r="H10">
            <v>1</v>
          </cell>
        </row>
        <row r="11">
          <cell r="H11" t="str">
            <v>1A</v>
          </cell>
        </row>
        <row r="12">
          <cell r="H12" t="str">
            <v>1B</v>
          </cell>
        </row>
        <row r="13">
          <cell r="H13">
            <v>2</v>
          </cell>
        </row>
        <row r="14">
          <cell r="H14" t="str">
            <v>2A</v>
          </cell>
        </row>
        <row r="15">
          <cell r="H15" t="str">
            <v>2B</v>
          </cell>
        </row>
        <row r="16">
          <cell r="H16" t="str">
            <v>2C</v>
          </cell>
        </row>
        <row r="17">
          <cell r="H17">
            <v>3</v>
          </cell>
        </row>
        <row r="18">
          <cell r="H18" t="str">
            <v>3A</v>
          </cell>
        </row>
        <row r="19">
          <cell r="H19" t="str">
            <v>3B</v>
          </cell>
        </row>
        <row r="20">
          <cell r="H20">
            <v>4</v>
          </cell>
        </row>
        <row r="21">
          <cell r="H21" t="str">
            <v>4A</v>
          </cell>
        </row>
        <row r="22">
          <cell r="H22" t="str">
            <v>4B</v>
          </cell>
        </row>
        <row r="23">
          <cell r="H23" t="str">
            <v>4C</v>
          </cell>
        </row>
        <row r="24">
          <cell r="H24">
            <v>5</v>
          </cell>
        </row>
        <row r="25">
          <cell r="H25" t="str">
            <v>5A</v>
          </cell>
        </row>
        <row r="26">
          <cell r="H26" t="str">
            <v>5B</v>
          </cell>
        </row>
        <row r="27">
          <cell r="H27" t="str">
            <v>5C</v>
          </cell>
        </row>
        <row r="28">
          <cell r="H28">
            <v>6</v>
          </cell>
        </row>
        <row r="29">
          <cell r="H29" t="str">
            <v>6A</v>
          </cell>
        </row>
        <row r="30">
          <cell r="H30" t="str">
            <v>6B</v>
          </cell>
        </row>
        <row r="31">
          <cell r="H31">
            <v>7</v>
          </cell>
        </row>
        <row r="32">
          <cell r="H32" t="str">
            <v>7A</v>
          </cell>
        </row>
        <row r="33">
          <cell r="H33" t="str">
            <v>7B</v>
          </cell>
        </row>
        <row r="34">
          <cell r="H34">
            <v>8</v>
          </cell>
        </row>
        <row r="35">
          <cell r="H35">
            <v>9</v>
          </cell>
        </row>
      </sheetData>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T165"/>
  <sheetViews>
    <sheetView showZeros="0" tabSelected="1" zoomScaleNormal="100" workbookViewId="0">
      <selection activeCell="E14" sqref="E14"/>
    </sheetView>
  </sheetViews>
  <sheetFormatPr defaultColWidth="11.44140625" defaultRowHeight="13.2" x14ac:dyDescent="0.25"/>
  <cols>
    <col min="1" max="1" width="49.109375" style="243" customWidth="1"/>
    <col min="2" max="2" width="11.88671875" style="222" bestFit="1" customWidth="1"/>
    <col min="3" max="3" width="13.33203125" style="222" customWidth="1"/>
    <col min="4" max="4" width="14" style="222" customWidth="1"/>
    <col min="5" max="5" width="12.88671875" style="222" customWidth="1"/>
    <col min="6" max="6" width="10" style="222" bestFit="1" customWidth="1"/>
    <col min="7" max="7" width="10" style="222" customWidth="1"/>
    <col min="8" max="8" width="13.44140625" style="222" customWidth="1"/>
    <col min="9" max="9" width="12" style="222" customWidth="1"/>
    <col min="10" max="10" width="13.44140625" style="222" customWidth="1"/>
    <col min="11" max="11" width="3.88671875" style="222" customWidth="1"/>
    <col min="12" max="12" width="14.77734375" style="222" customWidth="1"/>
    <col min="13" max="13" width="14.109375" style="222" customWidth="1"/>
    <col min="14" max="14" width="16.33203125" style="222" customWidth="1"/>
    <col min="15" max="17" width="11.44140625" style="222"/>
    <col min="18" max="18" width="13" style="222" customWidth="1"/>
    <col min="19" max="19" width="11.44140625" style="222"/>
    <col min="20" max="20" width="13.5546875" style="222" customWidth="1"/>
    <col min="21" max="16384" width="11.44140625" style="222"/>
  </cols>
  <sheetData>
    <row r="1" spans="1:20" ht="26.4" x14ac:dyDescent="0.25">
      <c r="A1" s="221" t="s">
        <v>211</v>
      </c>
      <c r="F1" s="223" t="s">
        <v>186</v>
      </c>
      <c r="G1" s="223"/>
      <c r="H1" s="223"/>
      <c r="I1" s="223"/>
      <c r="J1" s="223"/>
    </row>
    <row r="2" spans="1:20" ht="7.5" customHeight="1" x14ac:dyDescent="0.25">
      <c r="A2" s="213"/>
    </row>
    <row r="3" spans="1:20" x14ac:dyDescent="0.25">
      <c r="A3" s="213"/>
      <c r="F3" s="224" t="s">
        <v>187</v>
      </c>
      <c r="G3" s="224"/>
      <c r="H3" s="224"/>
      <c r="I3" s="224"/>
      <c r="J3" s="224"/>
    </row>
    <row r="4" spans="1:20" s="226" customFormat="1" x14ac:dyDescent="0.25">
      <c r="A4" s="225" t="s">
        <v>188</v>
      </c>
      <c r="B4" s="458" t="s">
        <v>308</v>
      </c>
      <c r="C4" s="458"/>
      <c r="D4" s="458"/>
      <c r="E4" s="458"/>
      <c r="F4" s="458"/>
      <c r="G4" s="457"/>
      <c r="H4" s="457"/>
      <c r="I4" s="457"/>
      <c r="J4" s="457"/>
    </row>
    <row r="5" spans="1:20" s="226" customFormat="1" x14ac:dyDescent="0.25">
      <c r="A5" s="225"/>
      <c r="B5" s="227"/>
      <c r="C5" s="227"/>
      <c r="D5" s="227"/>
      <c r="E5" s="227"/>
      <c r="F5" s="227"/>
      <c r="G5" s="227"/>
      <c r="H5" s="227"/>
      <c r="I5" s="227"/>
      <c r="J5" s="227"/>
    </row>
    <row r="6" spans="1:20" s="226" customFormat="1" ht="12.75" customHeight="1" x14ac:dyDescent="0.25">
      <c r="A6" s="228"/>
      <c r="B6" s="459" t="s">
        <v>189</v>
      </c>
      <c r="C6" s="459"/>
      <c r="D6" s="459"/>
      <c r="E6" s="459"/>
      <c r="F6" s="459"/>
      <c r="G6" s="459"/>
      <c r="H6" s="459"/>
      <c r="I6" s="459"/>
      <c r="J6" s="459"/>
      <c r="L6" s="460" t="s">
        <v>190</v>
      </c>
      <c r="M6" s="460"/>
      <c r="N6" s="460"/>
      <c r="O6" s="460"/>
      <c r="P6" s="460"/>
      <c r="Q6" s="460"/>
      <c r="R6" s="460"/>
      <c r="S6" s="460"/>
      <c r="T6" s="460"/>
    </row>
    <row r="7" spans="1:20" s="226" customFormat="1" ht="39" customHeight="1" x14ac:dyDescent="0.25">
      <c r="A7" s="229" t="s">
        <v>191</v>
      </c>
      <c r="B7" s="509" t="s">
        <v>191</v>
      </c>
      <c r="C7" s="509" t="s">
        <v>73</v>
      </c>
      <c r="D7" s="509" t="s">
        <v>309</v>
      </c>
      <c r="E7" s="509" t="s">
        <v>310</v>
      </c>
      <c r="F7" s="509" t="s">
        <v>311</v>
      </c>
      <c r="G7" s="509" t="s">
        <v>312</v>
      </c>
      <c r="H7" s="509" t="s">
        <v>313</v>
      </c>
      <c r="I7" s="509" t="s">
        <v>314</v>
      </c>
      <c r="J7" s="509" t="s">
        <v>315</v>
      </c>
      <c r="L7" s="230" t="s">
        <v>191</v>
      </c>
      <c r="M7" s="230" t="s">
        <v>73</v>
      </c>
      <c r="N7" s="230" t="s">
        <v>309</v>
      </c>
      <c r="O7" s="230" t="s">
        <v>310</v>
      </c>
      <c r="P7" s="230" t="s">
        <v>311</v>
      </c>
      <c r="Q7" s="230" t="s">
        <v>312</v>
      </c>
      <c r="R7" s="230" t="s">
        <v>313</v>
      </c>
      <c r="S7" s="230" t="s">
        <v>314</v>
      </c>
      <c r="T7" s="230" t="s">
        <v>315</v>
      </c>
    </row>
    <row r="8" spans="1:20" s="226" customFormat="1" ht="12.75" customHeight="1" x14ac:dyDescent="0.25">
      <c r="A8" s="231" t="s">
        <v>192</v>
      </c>
      <c r="B8" s="232">
        <f>SUM(C8:J8)</f>
        <v>0</v>
      </c>
      <c r="C8" s="232"/>
      <c r="D8" s="232"/>
      <c r="E8" s="232"/>
      <c r="F8" s="232"/>
      <c r="G8" s="232"/>
      <c r="H8" s="232"/>
      <c r="I8" s="232"/>
      <c r="J8" s="232"/>
      <c r="L8" s="226">
        <f t="shared" ref="L8:L31" si="0">SUM(M8:T8)</f>
        <v>0</v>
      </c>
    </row>
    <row r="9" spans="1:20" s="226" customFormat="1" ht="12.75" customHeight="1" x14ac:dyDescent="0.25">
      <c r="A9" s="233"/>
      <c r="B9" s="232">
        <f t="shared" ref="B9:B30" si="1">SUM(C9:J9)</f>
        <v>0</v>
      </c>
      <c r="C9" s="232"/>
      <c r="D9" s="232"/>
      <c r="E9" s="232"/>
      <c r="F9" s="232"/>
      <c r="G9" s="232"/>
      <c r="H9" s="232"/>
      <c r="I9" s="232"/>
      <c r="J9" s="232"/>
      <c r="L9" s="226">
        <f t="shared" si="0"/>
        <v>0</v>
      </c>
    </row>
    <row r="10" spans="1:20" s="226" customFormat="1" ht="12.75" customHeight="1" x14ac:dyDescent="0.25">
      <c r="A10" s="231" t="s">
        <v>193</v>
      </c>
      <c r="B10" s="232">
        <f t="shared" si="1"/>
        <v>0</v>
      </c>
      <c r="C10" s="232"/>
      <c r="D10" s="232"/>
      <c r="E10" s="232"/>
      <c r="F10" s="232"/>
      <c r="G10" s="232"/>
      <c r="H10" s="232"/>
      <c r="I10" s="232"/>
      <c r="J10" s="232"/>
      <c r="L10" s="232">
        <f t="shared" si="0"/>
        <v>0</v>
      </c>
      <c r="M10" s="232"/>
      <c r="N10" s="232"/>
      <c r="O10" s="232"/>
      <c r="P10" s="232"/>
      <c r="Q10" s="232"/>
      <c r="R10" s="232"/>
      <c r="S10" s="232"/>
      <c r="T10" s="232"/>
    </row>
    <row r="11" spans="1:20" s="226" customFormat="1" ht="12.75" customHeight="1" x14ac:dyDescent="0.25">
      <c r="A11" s="233"/>
      <c r="B11" s="232">
        <f t="shared" si="1"/>
        <v>0</v>
      </c>
      <c r="C11" s="232"/>
      <c r="D11" s="232"/>
      <c r="E11" s="232"/>
      <c r="F11" s="232"/>
      <c r="G11" s="232"/>
      <c r="H11" s="232"/>
      <c r="I11" s="232"/>
      <c r="J11" s="232"/>
      <c r="L11" s="222">
        <f t="shared" si="0"/>
        <v>0</v>
      </c>
      <c r="M11" s="222"/>
      <c r="N11" s="222"/>
      <c r="O11" s="222"/>
      <c r="P11" s="222"/>
      <c r="Q11" s="222"/>
      <c r="R11" s="222"/>
      <c r="S11" s="222"/>
      <c r="T11" s="222"/>
    </row>
    <row r="12" spans="1:20" s="226" customFormat="1" ht="12.75" customHeight="1" x14ac:dyDescent="0.25">
      <c r="A12" s="231" t="s">
        <v>194</v>
      </c>
      <c r="B12" s="232">
        <f t="shared" si="1"/>
        <v>0</v>
      </c>
      <c r="C12" s="232">
        <f>SUM(C13:C19)</f>
        <v>0</v>
      </c>
      <c r="D12" s="232">
        <f>SUM(D13:D19)</f>
        <v>0</v>
      </c>
      <c r="E12" s="232">
        <f>SUM(E13:E19)</f>
        <v>0</v>
      </c>
      <c r="F12" s="232">
        <f>SUM(F13:F19)</f>
        <v>0</v>
      </c>
      <c r="G12" s="232"/>
      <c r="H12" s="232"/>
      <c r="I12" s="232"/>
      <c r="J12" s="232"/>
      <c r="L12" s="232">
        <f t="shared" si="0"/>
        <v>0</v>
      </c>
      <c r="M12" s="232">
        <f>SUM(M13:M19)</f>
        <v>0</v>
      </c>
      <c r="N12" s="232">
        <f>SUM(N13:N19)</f>
        <v>0</v>
      </c>
      <c r="O12" s="232">
        <f>SUM(O13:O19)</f>
        <v>0</v>
      </c>
      <c r="P12" s="232">
        <f>SUM(P13:P19)</f>
        <v>0</v>
      </c>
      <c r="Q12" s="232"/>
      <c r="R12" s="232"/>
      <c r="S12" s="232"/>
      <c r="T12" s="232"/>
    </row>
    <row r="13" spans="1:20" s="226" customFormat="1" ht="12.75" customHeight="1" x14ac:dyDescent="0.25">
      <c r="A13" s="234" t="s">
        <v>195</v>
      </c>
      <c r="B13" s="232">
        <f t="shared" si="1"/>
        <v>0</v>
      </c>
      <c r="C13" s="232"/>
      <c r="D13" s="232"/>
      <c r="E13" s="232"/>
      <c r="F13" s="232"/>
      <c r="G13" s="232"/>
      <c r="H13" s="232"/>
      <c r="I13" s="232"/>
      <c r="J13" s="232"/>
      <c r="L13" s="232">
        <f t="shared" si="0"/>
        <v>0</v>
      </c>
      <c r="M13" s="232"/>
      <c r="N13" s="232"/>
      <c r="O13" s="232"/>
      <c r="P13" s="232"/>
      <c r="Q13" s="232"/>
      <c r="R13" s="232"/>
      <c r="S13" s="232"/>
      <c r="T13" s="232"/>
    </row>
    <row r="14" spans="1:20" s="226" customFormat="1" ht="12.75" customHeight="1" x14ac:dyDescent="0.25">
      <c r="A14" s="235" t="s">
        <v>196</v>
      </c>
      <c r="B14" s="232">
        <f t="shared" si="1"/>
        <v>0</v>
      </c>
      <c r="C14" s="232"/>
      <c r="D14" s="232"/>
      <c r="E14" s="232"/>
      <c r="F14" s="232"/>
      <c r="G14" s="232"/>
      <c r="H14" s="232"/>
      <c r="I14" s="232"/>
      <c r="J14" s="232"/>
      <c r="L14" s="232">
        <f t="shared" si="0"/>
        <v>0</v>
      </c>
      <c r="M14" s="232"/>
      <c r="N14" s="232"/>
      <c r="O14" s="232"/>
      <c r="P14" s="232"/>
      <c r="Q14" s="232"/>
      <c r="R14" s="232"/>
      <c r="S14" s="232"/>
      <c r="T14" s="232"/>
    </row>
    <row r="15" spans="1:20" s="226" customFormat="1" ht="12.75" customHeight="1" x14ac:dyDescent="0.25">
      <c r="A15" s="235" t="s">
        <v>197</v>
      </c>
      <c r="B15" s="232">
        <f t="shared" si="1"/>
        <v>0</v>
      </c>
      <c r="C15" s="232"/>
      <c r="D15" s="232"/>
      <c r="E15" s="232"/>
      <c r="F15" s="232"/>
      <c r="G15" s="232"/>
      <c r="H15" s="232"/>
      <c r="I15" s="232"/>
      <c r="J15" s="232"/>
      <c r="L15" s="232">
        <f t="shared" si="0"/>
        <v>0</v>
      </c>
      <c r="M15" s="232"/>
      <c r="N15" s="232"/>
      <c r="O15" s="232"/>
      <c r="P15" s="232"/>
      <c r="Q15" s="232"/>
      <c r="R15" s="232"/>
      <c r="S15" s="232"/>
      <c r="T15" s="232"/>
    </row>
    <row r="16" spans="1:20" s="226" customFormat="1" ht="26.4" x14ac:dyDescent="0.25">
      <c r="A16" s="235" t="s">
        <v>198</v>
      </c>
      <c r="B16" s="232">
        <f t="shared" si="1"/>
        <v>0</v>
      </c>
      <c r="C16" s="232"/>
      <c r="D16" s="232"/>
      <c r="E16" s="232"/>
      <c r="F16" s="232"/>
      <c r="G16" s="232"/>
      <c r="H16" s="232"/>
      <c r="I16" s="232"/>
      <c r="J16" s="232"/>
      <c r="L16" s="232">
        <f t="shared" si="0"/>
        <v>0</v>
      </c>
      <c r="M16" s="232"/>
      <c r="N16" s="232"/>
      <c r="O16" s="232"/>
      <c r="P16" s="232"/>
      <c r="Q16" s="232"/>
      <c r="R16" s="232"/>
      <c r="S16" s="232"/>
      <c r="T16" s="232"/>
    </row>
    <row r="17" spans="1:20" s="226" customFormat="1" ht="26.4" x14ac:dyDescent="0.25">
      <c r="A17" s="235" t="s">
        <v>199</v>
      </c>
      <c r="B17" s="232">
        <f t="shared" si="1"/>
        <v>0</v>
      </c>
      <c r="C17" s="232"/>
      <c r="D17" s="232"/>
      <c r="E17" s="232"/>
      <c r="F17" s="232"/>
      <c r="G17" s="232"/>
      <c r="H17" s="232"/>
      <c r="I17" s="232"/>
      <c r="J17" s="232"/>
      <c r="L17" s="232">
        <f t="shared" si="0"/>
        <v>0</v>
      </c>
      <c r="M17" s="232"/>
      <c r="N17" s="232"/>
      <c r="O17" s="232"/>
      <c r="P17" s="232"/>
      <c r="Q17" s="232"/>
      <c r="R17" s="232"/>
      <c r="S17" s="232"/>
      <c r="T17" s="232"/>
    </row>
    <row r="18" spans="1:20" s="226" customFormat="1" ht="12.75" customHeight="1" x14ac:dyDescent="0.25">
      <c r="A18" s="236" t="s">
        <v>200</v>
      </c>
      <c r="B18" s="232">
        <f t="shared" si="1"/>
        <v>0</v>
      </c>
      <c r="C18" s="232"/>
      <c r="D18" s="232"/>
      <c r="E18" s="232"/>
      <c r="F18" s="232"/>
      <c r="G18" s="232"/>
      <c r="H18" s="232"/>
      <c r="I18" s="232"/>
      <c r="J18" s="232"/>
      <c r="L18" s="232">
        <f t="shared" si="0"/>
        <v>0</v>
      </c>
      <c r="M18" s="232"/>
      <c r="N18" s="232"/>
      <c r="O18" s="232"/>
      <c r="P18" s="232"/>
      <c r="Q18" s="232"/>
      <c r="R18" s="232"/>
      <c r="S18" s="232"/>
      <c r="T18" s="232"/>
    </row>
    <row r="19" spans="1:20" s="226" customFormat="1" ht="12.75" customHeight="1" x14ac:dyDescent="0.25">
      <c r="A19" s="236" t="s">
        <v>201</v>
      </c>
      <c r="B19" s="232">
        <f t="shared" si="1"/>
        <v>0</v>
      </c>
      <c r="C19" s="232"/>
      <c r="D19" s="232"/>
      <c r="E19" s="232"/>
      <c r="F19" s="232"/>
      <c r="G19" s="232"/>
      <c r="H19" s="232"/>
      <c r="I19" s="232"/>
      <c r="J19" s="232"/>
      <c r="L19" s="232">
        <f t="shared" si="0"/>
        <v>0</v>
      </c>
      <c r="M19" s="232"/>
      <c r="N19" s="232"/>
      <c r="O19" s="232"/>
      <c r="P19" s="232"/>
      <c r="Q19" s="232"/>
      <c r="R19" s="232"/>
      <c r="S19" s="232"/>
      <c r="T19" s="232"/>
    </row>
    <row r="20" spans="1:20" s="226" customFormat="1" ht="12.75" customHeight="1" x14ac:dyDescent="0.25">
      <c r="A20" s="236"/>
      <c r="B20" s="232">
        <f t="shared" si="1"/>
        <v>0</v>
      </c>
      <c r="C20" s="232"/>
      <c r="D20" s="232"/>
      <c r="E20" s="232"/>
      <c r="F20" s="232"/>
      <c r="G20" s="232"/>
      <c r="H20" s="232"/>
      <c r="I20" s="232"/>
      <c r="J20" s="232"/>
      <c r="L20" s="226">
        <f t="shared" si="0"/>
        <v>0</v>
      </c>
    </row>
    <row r="21" spans="1:20" s="226" customFormat="1" ht="12.75" customHeight="1" x14ac:dyDescent="0.25">
      <c r="A21" s="231" t="s">
        <v>40</v>
      </c>
      <c r="B21" s="232">
        <f t="shared" si="1"/>
        <v>0</v>
      </c>
      <c r="C21" s="232"/>
      <c r="D21" s="232"/>
      <c r="E21" s="232"/>
      <c r="F21" s="232"/>
      <c r="G21" s="232"/>
      <c r="H21" s="232"/>
      <c r="I21" s="232"/>
      <c r="J21" s="232"/>
      <c r="L21" s="232">
        <f t="shared" si="0"/>
        <v>0</v>
      </c>
      <c r="M21" s="232"/>
      <c r="N21" s="232"/>
      <c r="O21" s="232"/>
      <c r="P21" s="232"/>
      <c r="Q21" s="232"/>
      <c r="R21" s="232"/>
      <c r="S21" s="232"/>
      <c r="T21" s="232"/>
    </row>
    <row r="22" spans="1:20" s="226" customFormat="1" ht="12.75" customHeight="1" x14ac:dyDescent="0.25">
      <c r="A22" s="237" t="s">
        <v>202</v>
      </c>
      <c r="B22" s="232">
        <f t="shared" si="1"/>
        <v>0</v>
      </c>
      <c r="C22" s="232"/>
      <c r="D22" s="232"/>
      <c r="E22" s="232"/>
      <c r="F22" s="232"/>
      <c r="G22" s="232"/>
      <c r="H22" s="232"/>
      <c r="I22" s="232"/>
      <c r="J22" s="232"/>
      <c r="L22" s="232">
        <f t="shared" si="0"/>
        <v>0</v>
      </c>
      <c r="M22" s="232"/>
      <c r="N22" s="232"/>
      <c r="O22" s="232"/>
      <c r="P22" s="232"/>
      <c r="Q22" s="232"/>
      <c r="R22" s="232"/>
      <c r="S22" s="232"/>
      <c r="T22" s="232"/>
    </row>
    <row r="23" spans="1:20" s="226" customFormat="1" ht="26.4" x14ac:dyDescent="0.25">
      <c r="A23" s="235" t="s">
        <v>203</v>
      </c>
      <c r="B23" s="232">
        <f t="shared" si="1"/>
        <v>0</v>
      </c>
      <c r="C23" s="232"/>
      <c r="D23" s="232"/>
      <c r="E23" s="232"/>
      <c r="F23" s="232"/>
      <c r="G23" s="232"/>
      <c r="H23" s="232"/>
      <c r="I23" s="232"/>
      <c r="J23" s="232"/>
      <c r="L23" s="232">
        <f t="shared" si="0"/>
        <v>0</v>
      </c>
      <c r="M23" s="232"/>
      <c r="N23" s="232"/>
      <c r="O23" s="232"/>
      <c r="P23" s="232"/>
      <c r="Q23" s="232"/>
      <c r="R23" s="232"/>
      <c r="S23" s="232"/>
      <c r="T23" s="232"/>
    </row>
    <row r="24" spans="1:20" s="226" customFormat="1" ht="12.75" customHeight="1" x14ac:dyDescent="0.25">
      <c r="A24" s="233"/>
      <c r="B24" s="232">
        <f t="shared" si="1"/>
        <v>0</v>
      </c>
      <c r="C24" s="232"/>
      <c r="D24" s="232"/>
      <c r="E24" s="232"/>
      <c r="F24" s="232"/>
      <c r="G24" s="232"/>
      <c r="H24" s="232"/>
      <c r="I24" s="232"/>
      <c r="J24" s="232"/>
      <c r="L24" s="226">
        <f t="shared" si="0"/>
        <v>0</v>
      </c>
    </row>
    <row r="25" spans="1:20" s="226" customFormat="1" ht="12.75" customHeight="1" x14ac:dyDescent="0.25">
      <c r="A25" s="231" t="s">
        <v>316</v>
      </c>
      <c r="B25" s="232">
        <f t="shared" si="1"/>
        <v>0</v>
      </c>
      <c r="C25" s="232"/>
      <c r="D25" s="232"/>
      <c r="E25" s="232"/>
      <c r="F25" s="232"/>
      <c r="G25" s="232"/>
      <c r="H25" s="232"/>
      <c r="I25" s="232"/>
      <c r="J25" s="232"/>
      <c r="L25" s="232">
        <f t="shared" si="0"/>
        <v>0</v>
      </c>
      <c r="M25" s="238"/>
      <c r="N25" s="238"/>
      <c r="O25" s="238"/>
      <c r="P25" s="238"/>
      <c r="Q25" s="238"/>
      <c r="R25" s="238"/>
      <c r="S25" s="238"/>
      <c r="T25" s="238"/>
    </row>
    <row r="26" spans="1:20" s="226" customFormat="1" ht="12.75" customHeight="1" x14ac:dyDescent="0.25">
      <c r="A26" s="233"/>
      <c r="B26" s="232">
        <f t="shared" si="1"/>
        <v>0</v>
      </c>
      <c r="C26" s="232"/>
      <c r="D26" s="232"/>
      <c r="E26" s="232"/>
      <c r="F26" s="232"/>
      <c r="G26" s="232"/>
      <c r="H26" s="232"/>
      <c r="I26" s="232"/>
      <c r="J26" s="232"/>
      <c r="L26" s="226">
        <f t="shared" si="0"/>
        <v>0</v>
      </c>
    </row>
    <row r="27" spans="1:20" s="226" customFormat="1" ht="12.75" customHeight="1" x14ac:dyDescent="0.25">
      <c r="A27" s="231" t="s">
        <v>204</v>
      </c>
      <c r="B27" s="232">
        <f t="shared" si="1"/>
        <v>0</v>
      </c>
      <c r="C27" s="232"/>
      <c r="D27" s="232"/>
      <c r="E27" s="232"/>
      <c r="F27" s="232"/>
      <c r="G27" s="232"/>
      <c r="H27" s="232"/>
      <c r="I27" s="232"/>
      <c r="J27" s="232"/>
      <c r="L27" s="226">
        <f t="shared" si="0"/>
        <v>0</v>
      </c>
    </row>
    <row r="28" spans="1:20" s="226" customFormat="1" ht="24.75" customHeight="1" x14ac:dyDescent="0.25">
      <c r="A28" s="235" t="s">
        <v>205</v>
      </c>
      <c r="B28" s="232">
        <f t="shared" si="1"/>
        <v>0</v>
      </c>
      <c r="C28" s="232"/>
      <c r="D28" s="232"/>
      <c r="E28" s="232"/>
      <c r="F28" s="232"/>
      <c r="G28" s="232"/>
      <c r="H28" s="232"/>
      <c r="I28" s="232"/>
      <c r="J28" s="232"/>
      <c r="L28" s="226">
        <f t="shared" si="0"/>
        <v>0</v>
      </c>
    </row>
    <row r="29" spans="1:20" s="226" customFormat="1" ht="12.75" customHeight="1" x14ac:dyDescent="0.25">
      <c r="A29" s="233"/>
      <c r="B29" s="232">
        <f t="shared" si="1"/>
        <v>0</v>
      </c>
      <c r="C29" s="232"/>
      <c r="D29" s="232"/>
      <c r="E29" s="232"/>
      <c r="F29" s="232"/>
      <c r="G29" s="232"/>
      <c r="H29" s="232"/>
      <c r="I29" s="232"/>
      <c r="J29" s="232"/>
      <c r="L29" s="226">
        <f t="shared" si="0"/>
        <v>0</v>
      </c>
    </row>
    <row r="30" spans="1:20" s="226" customFormat="1" ht="12.75" customHeight="1" x14ac:dyDescent="0.25">
      <c r="A30" s="231" t="s">
        <v>206</v>
      </c>
      <c r="B30" s="232">
        <f t="shared" si="1"/>
        <v>0</v>
      </c>
      <c r="C30" s="232"/>
      <c r="D30" s="232"/>
      <c r="E30" s="232"/>
      <c r="F30" s="232"/>
      <c r="G30" s="232"/>
      <c r="H30" s="232"/>
      <c r="I30" s="232"/>
      <c r="J30" s="232"/>
      <c r="L30" s="226">
        <f t="shared" si="0"/>
        <v>0</v>
      </c>
    </row>
    <row r="31" spans="1:20" s="226" customFormat="1" ht="12.75" customHeight="1" x14ac:dyDescent="0.25">
      <c r="A31" s="239"/>
      <c r="B31" s="240"/>
      <c r="L31" s="226">
        <f t="shared" si="0"/>
        <v>0</v>
      </c>
    </row>
    <row r="32" spans="1:20" s="226" customFormat="1" ht="12.75" customHeight="1" x14ac:dyDescent="0.25">
      <c r="A32" s="239"/>
      <c r="B32" s="240"/>
    </row>
    <row r="33" spans="1:3" s="226" customFormat="1" ht="12.75" customHeight="1" x14ac:dyDescent="0.25">
      <c r="A33" s="239"/>
      <c r="B33" s="240"/>
      <c r="C33" s="240"/>
    </row>
    <row r="34" spans="1:3" s="226" customFormat="1" ht="12.75" customHeight="1" x14ac:dyDescent="0.25">
      <c r="A34" s="241" t="s">
        <v>207</v>
      </c>
    </row>
    <row r="35" spans="1:3" ht="14.25" customHeight="1" x14ac:dyDescent="0.25">
      <c r="A35" s="242" t="s">
        <v>208</v>
      </c>
      <c r="B35" s="242"/>
      <c r="C35" s="242"/>
    </row>
    <row r="36" spans="1:3" ht="15" customHeight="1" x14ac:dyDescent="0.25">
      <c r="A36" s="170" t="s">
        <v>209</v>
      </c>
      <c r="B36" s="243"/>
      <c r="C36" s="243"/>
    </row>
    <row r="37" spans="1:3" ht="15" customHeight="1" x14ac:dyDescent="0.25">
      <c r="A37" s="170"/>
      <c r="B37" s="243"/>
      <c r="C37" s="243"/>
    </row>
    <row r="38" spans="1:3" ht="15" customHeight="1" x14ac:dyDescent="0.25">
      <c r="A38" s="170" t="s">
        <v>210</v>
      </c>
      <c r="B38" s="243"/>
      <c r="C38" s="243"/>
    </row>
    <row r="39" spans="1:3" x14ac:dyDescent="0.25">
      <c r="A39" s="244"/>
      <c r="B39" s="214"/>
      <c r="C39" s="214"/>
    </row>
    <row r="40" spans="1:3" x14ac:dyDescent="0.25">
      <c r="A40" s="244"/>
      <c r="B40" s="214"/>
      <c r="C40" s="214"/>
    </row>
    <row r="41" spans="1:3" x14ac:dyDescent="0.25">
      <c r="B41" s="243"/>
      <c r="C41" s="243"/>
    </row>
    <row r="42" spans="1:3" s="245" customFormat="1" x14ac:dyDescent="0.25">
      <c r="A42" s="243"/>
      <c r="B42" s="214"/>
      <c r="C42" s="214"/>
    </row>
    <row r="43" spans="1:3" s="245" customFormat="1" x14ac:dyDescent="0.25">
      <c r="A43" s="246"/>
      <c r="B43" s="214"/>
      <c r="C43" s="214"/>
    </row>
    <row r="44" spans="1:3" x14ac:dyDescent="0.25">
      <c r="A44" s="246"/>
      <c r="B44" s="243"/>
      <c r="C44" s="243"/>
    </row>
    <row r="45" spans="1:3" x14ac:dyDescent="0.25">
      <c r="B45" s="243"/>
      <c r="C45" s="243"/>
    </row>
    <row r="46" spans="1:3" x14ac:dyDescent="0.25">
      <c r="B46" s="243"/>
      <c r="C46" s="243"/>
    </row>
    <row r="47" spans="1:3" x14ac:dyDescent="0.25">
      <c r="B47" s="243"/>
      <c r="C47" s="243"/>
    </row>
    <row r="48" spans="1:3" x14ac:dyDescent="0.25">
      <c r="B48" s="243"/>
      <c r="C48" s="243"/>
    </row>
    <row r="49" spans="2:3" x14ac:dyDescent="0.25">
      <c r="B49" s="243"/>
      <c r="C49" s="243"/>
    </row>
    <row r="50" spans="2:3" x14ac:dyDescent="0.25">
      <c r="B50" s="243"/>
      <c r="C50" s="243"/>
    </row>
    <row r="51" spans="2:3" x14ac:dyDescent="0.25">
      <c r="B51" s="243"/>
      <c r="C51" s="243"/>
    </row>
    <row r="52" spans="2:3" x14ac:dyDescent="0.25">
      <c r="B52" s="243"/>
      <c r="C52" s="243"/>
    </row>
    <row r="53" spans="2:3" x14ac:dyDescent="0.25">
      <c r="B53" s="243"/>
      <c r="C53" s="243"/>
    </row>
    <row r="54" spans="2:3" x14ac:dyDescent="0.25">
      <c r="B54" s="243"/>
      <c r="C54" s="243"/>
    </row>
    <row r="55" spans="2:3" x14ac:dyDescent="0.25">
      <c r="B55" s="243"/>
      <c r="C55" s="243"/>
    </row>
    <row r="56" spans="2:3" x14ac:dyDescent="0.25">
      <c r="B56" s="243"/>
      <c r="C56" s="243"/>
    </row>
    <row r="57" spans="2:3" x14ac:dyDescent="0.25">
      <c r="B57" s="243"/>
      <c r="C57" s="243"/>
    </row>
    <row r="58" spans="2:3" x14ac:dyDescent="0.25">
      <c r="B58" s="243"/>
      <c r="C58" s="243"/>
    </row>
    <row r="59" spans="2:3" x14ac:dyDescent="0.25">
      <c r="B59" s="243"/>
      <c r="C59" s="243"/>
    </row>
    <row r="60" spans="2:3" x14ac:dyDescent="0.25">
      <c r="B60" s="243"/>
      <c r="C60" s="243"/>
    </row>
    <row r="61" spans="2:3" x14ac:dyDescent="0.25">
      <c r="B61" s="243"/>
      <c r="C61" s="243"/>
    </row>
    <row r="62" spans="2:3" x14ac:dyDescent="0.25">
      <c r="B62" s="243"/>
      <c r="C62" s="243"/>
    </row>
    <row r="63" spans="2:3" x14ac:dyDescent="0.25">
      <c r="B63" s="243"/>
      <c r="C63" s="243"/>
    </row>
    <row r="64" spans="2:3" x14ac:dyDescent="0.25">
      <c r="B64" s="243"/>
      <c r="C64" s="243"/>
    </row>
    <row r="65" spans="2:3" x14ac:dyDescent="0.25">
      <c r="B65" s="243"/>
      <c r="C65" s="243"/>
    </row>
    <row r="66" spans="2:3" x14ac:dyDescent="0.25">
      <c r="B66" s="243"/>
      <c r="C66" s="243"/>
    </row>
    <row r="67" spans="2:3" x14ac:dyDescent="0.25">
      <c r="B67" s="243"/>
      <c r="C67" s="243"/>
    </row>
    <row r="68" spans="2:3" x14ac:dyDescent="0.25">
      <c r="B68" s="243"/>
      <c r="C68" s="243"/>
    </row>
    <row r="69" spans="2:3" x14ac:dyDescent="0.25">
      <c r="B69" s="243"/>
      <c r="C69" s="243"/>
    </row>
    <row r="70" spans="2:3" x14ac:dyDescent="0.25">
      <c r="B70" s="243"/>
      <c r="C70" s="243"/>
    </row>
    <row r="71" spans="2:3" x14ac:dyDescent="0.25">
      <c r="B71" s="243"/>
      <c r="C71" s="243"/>
    </row>
    <row r="72" spans="2:3" x14ac:dyDescent="0.25">
      <c r="B72" s="243"/>
      <c r="C72" s="243"/>
    </row>
    <row r="73" spans="2:3" x14ac:dyDescent="0.25">
      <c r="B73" s="243"/>
      <c r="C73" s="243"/>
    </row>
    <row r="74" spans="2:3" x14ac:dyDescent="0.25">
      <c r="B74" s="243"/>
      <c r="C74" s="243"/>
    </row>
    <row r="75" spans="2:3" x14ac:dyDescent="0.25">
      <c r="B75" s="243"/>
      <c r="C75" s="243"/>
    </row>
    <row r="76" spans="2:3" x14ac:dyDescent="0.25">
      <c r="B76" s="243"/>
      <c r="C76" s="243"/>
    </row>
    <row r="77" spans="2:3" x14ac:dyDescent="0.25">
      <c r="B77" s="243"/>
      <c r="C77" s="243"/>
    </row>
    <row r="78" spans="2:3" x14ac:dyDescent="0.25">
      <c r="B78" s="243"/>
      <c r="C78" s="243"/>
    </row>
    <row r="79" spans="2:3" x14ac:dyDescent="0.25">
      <c r="B79" s="243"/>
      <c r="C79" s="243"/>
    </row>
    <row r="80" spans="2:3" x14ac:dyDescent="0.25">
      <c r="B80" s="243"/>
      <c r="C80" s="243"/>
    </row>
    <row r="81" spans="2:3" x14ac:dyDescent="0.25">
      <c r="B81" s="243"/>
      <c r="C81" s="243"/>
    </row>
    <row r="82" spans="2:3" x14ac:dyDescent="0.25">
      <c r="B82" s="243"/>
      <c r="C82" s="243"/>
    </row>
    <row r="83" spans="2:3" x14ac:dyDescent="0.25">
      <c r="B83" s="243"/>
      <c r="C83" s="243"/>
    </row>
    <row r="84" spans="2:3" x14ac:dyDescent="0.25">
      <c r="B84" s="243"/>
      <c r="C84" s="243"/>
    </row>
    <row r="85" spans="2:3" x14ac:dyDescent="0.25">
      <c r="B85" s="243"/>
      <c r="C85" s="243"/>
    </row>
    <row r="86" spans="2:3" x14ac:dyDescent="0.25">
      <c r="B86" s="243"/>
      <c r="C86" s="243"/>
    </row>
    <row r="87" spans="2:3" x14ac:dyDescent="0.25">
      <c r="B87" s="243"/>
      <c r="C87" s="243"/>
    </row>
    <row r="88" spans="2:3" x14ac:dyDescent="0.25">
      <c r="B88" s="243"/>
      <c r="C88" s="243"/>
    </row>
    <row r="89" spans="2:3" x14ac:dyDescent="0.25">
      <c r="B89" s="243"/>
      <c r="C89" s="243"/>
    </row>
    <row r="90" spans="2:3" x14ac:dyDescent="0.25">
      <c r="B90" s="243"/>
      <c r="C90" s="243"/>
    </row>
    <row r="91" spans="2:3" x14ac:dyDescent="0.25">
      <c r="B91" s="243"/>
      <c r="C91" s="243"/>
    </row>
    <row r="92" spans="2:3" x14ac:dyDescent="0.25">
      <c r="B92" s="243"/>
      <c r="C92" s="243"/>
    </row>
    <row r="93" spans="2:3" x14ac:dyDescent="0.25">
      <c r="B93" s="243"/>
      <c r="C93" s="243"/>
    </row>
    <row r="94" spans="2:3" x14ac:dyDescent="0.25">
      <c r="B94" s="243"/>
      <c r="C94" s="243"/>
    </row>
    <row r="95" spans="2:3" x14ac:dyDescent="0.25">
      <c r="B95" s="243"/>
      <c r="C95" s="243"/>
    </row>
    <row r="96" spans="2:3" x14ac:dyDescent="0.25">
      <c r="B96" s="243"/>
      <c r="C96" s="243"/>
    </row>
    <row r="97" spans="2:3" x14ac:dyDescent="0.25">
      <c r="B97" s="243"/>
      <c r="C97" s="243"/>
    </row>
    <row r="98" spans="2:3" x14ac:dyDescent="0.25">
      <c r="B98" s="243"/>
      <c r="C98" s="243"/>
    </row>
    <row r="99" spans="2:3" x14ac:dyDescent="0.25">
      <c r="B99" s="243"/>
      <c r="C99" s="243"/>
    </row>
    <row r="100" spans="2:3" x14ac:dyDescent="0.25">
      <c r="B100" s="243"/>
      <c r="C100" s="243"/>
    </row>
    <row r="101" spans="2:3" x14ac:dyDescent="0.25">
      <c r="B101" s="243"/>
      <c r="C101" s="243"/>
    </row>
    <row r="102" spans="2:3" x14ac:dyDescent="0.25">
      <c r="B102" s="243"/>
      <c r="C102" s="243"/>
    </row>
    <row r="103" spans="2:3" x14ac:dyDescent="0.25">
      <c r="B103" s="243"/>
      <c r="C103" s="243"/>
    </row>
    <row r="104" spans="2:3" x14ac:dyDescent="0.25">
      <c r="B104" s="243"/>
      <c r="C104" s="243"/>
    </row>
    <row r="105" spans="2:3" x14ac:dyDescent="0.25">
      <c r="B105" s="243"/>
      <c r="C105" s="243"/>
    </row>
    <row r="106" spans="2:3" x14ac:dyDescent="0.25">
      <c r="B106" s="243"/>
      <c r="C106" s="243"/>
    </row>
    <row r="107" spans="2:3" x14ac:dyDescent="0.25">
      <c r="B107" s="243"/>
      <c r="C107" s="243"/>
    </row>
    <row r="108" spans="2:3" x14ac:dyDescent="0.25">
      <c r="B108" s="243"/>
      <c r="C108" s="243"/>
    </row>
    <row r="109" spans="2:3" x14ac:dyDescent="0.25">
      <c r="B109" s="243"/>
      <c r="C109" s="243"/>
    </row>
    <row r="110" spans="2:3" x14ac:dyDescent="0.25">
      <c r="B110" s="243"/>
      <c r="C110" s="243"/>
    </row>
    <row r="111" spans="2:3" x14ac:dyDescent="0.25">
      <c r="B111" s="243"/>
      <c r="C111" s="243"/>
    </row>
    <row r="112" spans="2:3" x14ac:dyDescent="0.25">
      <c r="B112" s="243"/>
      <c r="C112" s="243"/>
    </row>
    <row r="113" spans="2:3" x14ac:dyDescent="0.25">
      <c r="B113" s="243"/>
      <c r="C113" s="243"/>
    </row>
    <row r="114" spans="2:3" x14ac:dyDescent="0.25">
      <c r="B114" s="243"/>
      <c r="C114" s="243"/>
    </row>
    <row r="115" spans="2:3" x14ac:dyDescent="0.25">
      <c r="B115" s="243"/>
      <c r="C115" s="243"/>
    </row>
    <row r="116" spans="2:3" x14ac:dyDescent="0.25">
      <c r="B116" s="243"/>
      <c r="C116" s="243"/>
    </row>
    <row r="117" spans="2:3" x14ac:dyDescent="0.25">
      <c r="B117" s="243"/>
      <c r="C117" s="243"/>
    </row>
    <row r="118" spans="2:3" x14ac:dyDescent="0.25">
      <c r="B118" s="243"/>
      <c r="C118" s="243"/>
    </row>
    <row r="119" spans="2:3" x14ac:dyDescent="0.25">
      <c r="B119" s="243"/>
      <c r="C119" s="243"/>
    </row>
    <row r="120" spans="2:3" x14ac:dyDescent="0.25">
      <c r="B120" s="243"/>
      <c r="C120" s="243"/>
    </row>
    <row r="121" spans="2:3" x14ac:dyDescent="0.25">
      <c r="B121" s="243"/>
      <c r="C121" s="243"/>
    </row>
    <row r="122" spans="2:3" x14ac:dyDescent="0.25">
      <c r="B122" s="243"/>
      <c r="C122" s="243"/>
    </row>
    <row r="123" spans="2:3" x14ac:dyDescent="0.25">
      <c r="B123" s="243"/>
      <c r="C123" s="243"/>
    </row>
    <row r="124" spans="2:3" x14ac:dyDescent="0.25">
      <c r="B124" s="243"/>
      <c r="C124" s="243"/>
    </row>
    <row r="125" spans="2:3" x14ac:dyDescent="0.25">
      <c r="B125" s="243"/>
      <c r="C125" s="243"/>
    </row>
    <row r="126" spans="2:3" x14ac:dyDescent="0.25">
      <c r="B126" s="243"/>
      <c r="C126" s="243"/>
    </row>
    <row r="127" spans="2:3" x14ac:dyDescent="0.25">
      <c r="B127" s="243"/>
      <c r="C127" s="243"/>
    </row>
    <row r="128" spans="2:3" x14ac:dyDescent="0.25">
      <c r="B128" s="243"/>
      <c r="C128" s="243"/>
    </row>
    <row r="129" spans="2:3" x14ac:dyDescent="0.25">
      <c r="B129" s="243"/>
      <c r="C129" s="243"/>
    </row>
    <row r="130" spans="2:3" x14ac:dyDescent="0.25">
      <c r="B130" s="243"/>
      <c r="C130" s="243"/>
    </row>
    <row r="131" spans="2:3" x14ac:dyDescent="0.25">
      <c r="B131" s="243"/>
      <c r="C131" s="243"/>
    </row>
    <row r="132" spans="2:3" x14ac:dyDescent="0.25">
      <c r="B132" s="243"/>
      <c r="C132" s="243"/>
    </row>
    <row r="133" spans="2:3" x14ac:dyDescent="0.25">
      <c r="B133" s="243"/>
      <c r="C133" s="243"/>
    </row>
    <row r="134" spans="2:3" x14ac:dyDescent="0.25">
      <c r="B134" s="243"/>
      <c r="C134" s="243"/>
    </row>
    <row r="135" spans="2:3" x14ac:dyDescent="0.25">
      <c r="B135" s="243"/>
      <c r="C135" s="243"/>
    </row>
    <row r="136" spans="2:3" x14ac:dyDescent="0.25">
      <c r="B136" s="243"/>
      <c r="C136" s="243"/>
    </row>
    <row r="137" spans="2:3" x14ac:dyDescent="0.25">
      <c r="B137" s="243"/>
      <c r="C137" s="243"/>
    </row>
    <row r="138" spans="2:3" x14ac:dyDescent="0.25">
      <c r="B138" s="243"/>
      <c r="C138" s="243"/>
    </row>
    <row r="139" spans="2:3" x14ac:dyDescent="0.25">
      <c r="B139" s="243"/>
      <c r="C139" s="243"/>
    </row>
    <row r="140" spans="2:3" x14ac:dyDescent="0.25">
      <c r="B140" s="243"/>
      <c r="C140" s="243"/>
    </row>
    <row r="141" spans="2:3" x14ac:dyDescent="0.25">
      <c r="B141" s="243"/>
      <c r="C141" s="243"/>
    </row>
    <row r="142" spans="2:3" x14ac:dyDescent="0.25">
      <c r="B142" s="243"/>
      <c r="C142" s="243"/>
    </row>
    <row r="143" spans="2:3" x14ac:dyDescent="0.25">
      <c r="B143" s="243"/>
      <c r="C143" s="243"/>
    </row>
    <row r="144" spans="2:3" x14ac:dyDescent="0.25">
      <c r="B144" s="243"/>
      <c r="C144" s="243"/>
    </row>
    <row r="145" spans="2:3" x14ac:dyDescent="0.25">
      <c r="B145" s="243"/>
      <c r="C145" s="243"/>
    </row>
    <row r="146" spans="2:3" x14ac:dyDescent="0.25">
      <c r="B146" s="243"/>
      <c r="C146" s="243"/>
    </row>
    <row r="147" spans="2:3" x14ac:dyDescent="0.25">
      <c r="B147" s="243"/>
      <c r="C147" s="243"/>
    </row>
    <row r="148" spans="2:3" x14ac:dyDescent="0.25">
      <c r="B148" s="243"/>
      <c r="C148" s="243"/>
    </row>
    <row r="149" spans="2:3" x14ac:dyDescent="0.25">
      <c r="B149" s="243"/>
      <c r="C149" s="243"/>
    </row>
    <row r="150" spans="2:3" x14ac:dyDescent="0.25">
      <c r="B150" s="243"/>
      <c r="C150" s="243"/>
    </row>
    <row r="151" spans="2:3" x14ac:dyDescent="0.25">
      <c r="B151" s="243"/>
      <c r="C151" s="243"/>
    </row>
    <row r="152" spans="2:3" x14ac:dyDescent="0.25">
      <c r="B152" s="243"/>
      <c r="C152" s="243"/>
    </row>
    <row r="153" spans="2:3" x14ac:dyDescent="0.25">
      <c r="B153" s="243"/>
      <c r="C153" s="243"/>
    </row>
    <row r="154" spans="2:3" x14ac:dyDescent="0.25">
      <c r="B154" s="243"/>
      <c r="C154" s="243"/>
    </row>
    <row r="155" spans="2:3" x14ac:dyDescent="0.25">
      <c r="B155" s="243"/>
      <c r="C155" s="243"/>
    </row>
    <row r="156" spans="2:3" x14ac:dyDescent="0.25">
      <c r="B156" s="243"/>
      <c r="C156" s="243"/>
    </row>
    <row r="157" spans="2:3" x14ac:dyDescent="0.25">
      <c r="B157" s="243"/>
      <c r="C157" s="243"/>
    </row>
    <row r="158" spans="2:3" x14ac:dyDescent="0.25">
      <c r="B158" s="243"/>
      <c r="C158" s="243"/>
    </row>
    <row r="159" spans="2:3" x14ac:dyDescent="0.25">
      <c r="B159" s="243"/>
      <c r="C159" s="243"/>
    </row>
    <row r="160" spans="2:3" x14ac:dyDescent="0.25">
      <c r="B160" s="243"/>
      <c r="C160" s="243"/>
    </row>
    <row r="161" spans="2:3" x14ac:dyDescent="0.25">
      <c r="B161" s="243"/>
      <c r="C161" s="243"/>
    </row>
    <row r="162" spans="2:3" x14ac:dyDescent="0.25">
      <c r="B162" s="243"/>
      <c r="C162" s="243"/>
    </row>
    <row r="163" spans="2:3" x14ac:dyDescent="0.25">
      <c r="B163" s="243"/>
      <c r="C163" s="243"/>
    </row>
    <row r="164" spans="2:3" x14ac:dyDescent="0.25">
      <c r="B164" s="243"/>
      <c r="C164" s="243"/>
    </row>
    <row r="165" spans="2:3" x14ac:dyDescent="0.25">
      <c r="B165" s="243"/>
      <c r="C165" s="243"/>
    </row>
  </sheetData>
  <mergeCells count="3">
    <mergeCell ref="B4:F4"/>
    <mergeCell ref="B6:J6"/>
    <mergeCell ref="L6:T6"/>
  </mergeCells>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2"/>
  </sheetPr>
  <dimension ref="A1:M106"/>
  <sheetViews>
    <sheetView workbookViewId="0">
      <pane ySplit="3" topLeftCell="A4" activePane="bottomLeft" state="frozen"/>
      <selection pane="bottomLeft" activeCell="H7" sqref="H7"/>
    </sheetView>
  </sheetViews>
  <sheetFormatPr defaultColWidth="9.33203125" defaultRowHeight="13.2" x14ac:dyDescent="0.25"/>
  <cols>
    <col min="1" max="1" width="6.6640625" style="176" customWidth="1"/>
    <col min="2" max="2" width="26.88671875" style="176" customWidth="1"/>
    <col min="3" max="3" width="18.5546875" style="176" customWidth="1"/>
    <col min="4" max="4" width="22.44140625" style="176" customWidth="1"/>
    <col min="5" max="5" width="19.88671875" style="176" customWidth="1"/>
    <col min="6" max="7" width="11.5546875" style="176" customWidth="1"/>
    <col min="8" max="8" width="41.6640625" style="176" customWidth="1"/>
    <col min="9" max="16384" width="9.33203125" style="176"/>
  </cols>
  <sheetData>
    <row r="1" spans="1:13" ht="14.4" x14ac:dyDescent="0.3">
      <c r="A1" s="322" t="s">
        <v>246</v>
      </c>
      <c r="B1" s="175"/>
      <c r="C1" s="175"/>
      <c r="D1" s="175"/>
      <c r="E1" s="175"/>
      <c r="F1" s="325" t="s">
        <v>245</v>
      </c>
      <c r="G1" s="175"/>
      <c r="H1" s="418"/>
      <c r="I1" s="175"/>
      <c r="J1" s="175"/>
      <c r="K1" s="175"/>
      <c r="L1" s="175"/>
      <c r="M1" s="175"/>
    </row>
    <row r="2" spans="1:13" ht="14.4" x14ac:dyDescent="0.3">
      <c r="A2" s="175"/>
      <c r="B2" s="175"/>
      <c r="C2" s="175"/>
      <c r="D2" s="175"/>
      <c r="E2" s="175"/>
      <c r="F2" s="210" t="s">
        <v>293</v>
      </c>
      <c r="G2" s="175"/>
      <c r="H2" s="175"/>
      <c r="I2" s="175"/>
      <c r="J2" s="175"/>
      <c r="K2" s="175"/>
      <c r="L2" s="175"/>
      <c r="M2" s="175"/>
    </row>
    <row r="3" spans="1:13" ht="43.2" x14ac:dyDescent="0.3">
      <c r="A3" s="419" t="s">
        <v>118</v>
      </c>
      <c r="B3" s="420" t="s">
        <v>121</v>
      </c>
      <c r="C3" s="420" t="s">
        <v>119</v>
      </c>
      <c r="D3" s="420" t="s">
        <v>48</v>
      </c>
      <c r="E3" s="420" t="s">
        <v>122</v>
      </c>
      <c r="F3" s="420" t="s">
        <v>126</v>
      </c>
      <c r="G3" s="421" t="s">
        <v>13</v>
      </c>
      <c r="H3" s="420" t="s">
        <v>125</v>
      </c>
      <c r="I3" s="175"/>
      <c r="J3" s="175"/>
      <c r="K3" s="175"/>
      <c r="L3" s="175"/>
      <c r="M3" s="175"/>
    </row>
    <row r="4" spans="1:13" ht="14.4" x14ac:dyDescent="0.25">
      <c r="A4" s="317"/>
      <c r="B4" s="318" t="s">
        <v>73</v>
      </c>
      <c r="C4" s="303"/>
      <c r="D4" s="303"/>
      <c r="E4" s="303"/>
      <c r="F4" s="304">
        <f>SUM(F5:F7)</f>
        <v>107341</v>
      </c>
      <c r="G4" s="304">
        <f>SUM(G5:G7)</f>
        <v>89410</v>
      </c>
      <c r="H4" s="422"/>
      <c r="I4" s="416"/>
      <c r="J4" s="302"/>
      <c r="K4" s="302"/>
    </row>
    <row r="5" spans="1:13" ht="48" x14ac:dyDescent="0.3">
      <c r="A5" s="310">
        <v>1</v>
      </c>
      <c r="B5" s="309" t="s">
        <v>73</v>
      </c>
      <c r="C5" s="307" t="s">
        <v>175</v>
      </c>
      <c r="D5" s="307" t="s">
        <v>176</v>
      </c>
      <c r="E5" s="307" t="s">
        <v>177</v>
      </c>
      <c r="F5" s="306">
        <f>34860+62140-47806</f>
        <v>49194</v>
      </c>
      <c r="G5" s="306">
        <v>46442</v>
      </c>
      <c r="H5" s="428" t="s">
        <v>178</v>
      </c>
      <c r="I5" s="319"/>
      <c r="J5" s="305"/>
      <c r="K5" s="305"/>
      <c r="L5" s="175"/>
      <c r="M5" s="175"/>
    </row>
    <row r="6" spans="1:13" s="212" customFormat="1" ht="96" x14ac:dyDescent="0.3">
      <c r="A6" s="310">
        <v>2</v>
      </c>
      <c r="B6" s="309" t="s">
        <v>73</v>
      </c>
      <c r="C6" s="307" t="s">
        <v>175</v>
      </c>
      <c r="D6" s="307" t="s">
        <v>73</v>
      </c>
      <c r="E6" s="307" t="s">
        <v>179</v>
      </c>
      <c r="F6" s="306">
        <f>26292-55</f>
        <v>26237</v>
      </c>
      <c r="G6" s="306">
        <f>19650-262</f>
        <v>19388</v>
      </c>
      <c r="H6" s="428" t="s">
        <v>281</v>
      </c>
      <c r="I6" s="308"/>
      <c r="J6" s="308"/>
      <c r="K6" s="308"/>
      <c r="L6" s="211"/>
      <c r="M6" s="211"/>
    </row>
    <row r="7" spans="1:13" s="212" customFormat="1" ht="159" customHeight="1" x14ac:dyDescent="0.3">
      <c r="A7" s="310">
        <v>3</v>
      </c>
      <c r="B7" s="309" t="s">
        <v>73</v>
      </c>
      <c r="C7" s="307" t="s">
        <v>175</v>
      </c>
      <c r="D7" s="307" t="s">
        <v>73</v>
      </c>
      <c r="E7" s="307" t="s">
        <v>179</v>
      </c>
      <c r="F7" s="306">
        <v>31910</v>
      </c>
      <c r="G7" s="306">
        <v>23580</v>
      </c>
      <c r="H7" s="428" t="s">
        <v>306</v>
      </c>
      <c r="I7" s="308"/>
      <c r="J7" s="308"/>
      <c r="K7" s="308"/>
      <c r="L7" s="211"/>
      <c r="M7" s="211"/>
    </row>
    <row r="8" spans="1:13" s="182" customFormat="1" ht="14.4" x14ac:dyDescent="0.3">
      <c r="A8" s="321"/>
      <c r="B8" s="179"/>
      <c r="C8" s="179"/>
      <c r="D8" s="179"/>
      <c r="E8" s="179"/>
      <c r="F8" s="180"/>
      <c r="G8" s="180"/>
      <c r="H8" s="321"/>
      <c r="I8" s="321"/>
      <c r="J8" s="321"/>
      <c r="K8" s="321"/>
    </row>
    <row r="9" spans="1:13" s="178" customFormat="1" ht="14.4" x14ac:dyDescent="0.3">
      <c r="A9" s="313"/>
      <c r="B9" s="320"/>
      <c r="C9" s="320"/>
      <c r="D9" s="320"/>
      <c r="E9" s="320"/>
      <c r="F9" s="180"/>
      <c r="G9" s="180"/>
      <c r="H9" s="313"/>
      <c r="I9" s="313"/>
      <c r="J9" s="313"/>
      <c r="K9" s="313"/>
    </row>
    <row r="10" spans="1:13" s="178" customFormat="1" ht="14.4" x14ac:dyDescent="0.3">
      <c r="A10" s="313"/>
      <c r="B10" s="320"/>
      <c r="C10" s="320"/>
      <c r="D10" s="320"/>
      <c r="E10" s="320"/>
      <c r="F10" s="180"/>
      <c r="G10" s="180"/>
      <c r="H10" s="313"/>
      <c r="I10" s="313"/>
      <c r="J10" s="313"/>
      <c r="K10" s="313"/>
    </row>
    <row r="11" spans="1:13" s="178" customFormat="1" ht="14.4" x14ac:dyDescent="0.3">
      <c r="A11" s="313"/>
      <c r="B11" s="320"/>
      <c r="C11" s="320"/>
      <c r="D11" s="320"/>
      <c r="E11" s="320"/>
      <c r="F11" s="313"/>
      <c r="G11" s="313"/>
      <c r="H11" s="313"/>
      <c r="I11" s="313"/>
      <c r="J11" s="313"/>
      <c r="K11" s="313"/>
    </row>
    <row r="12" spans="1:13" s="178" customFormat="1" ht="14.4" x14ac:dyDescent="0.3">
      <c r="A12" s="313"/>
      <c r="B12" s="313"/>
      <c r="C12" s="320"/>
      <c r="D12" s="320"/>
      <c r="E12" s="320"/>
      <c r="F12" s="180"/>
      <c r="G12" s="180"/>
      <c r="H12" s="313"/>
      <c r="I12" s="313"/>
      <c r="J12" s="313"/>
      <c r="K12" s="313"/>
    </row>
    <row r="13" spans="1:13" s="178" customFormat="1" ht="14.4" x14ac:dyDescent="0.3">
      <c r="A13" s="313"/>
      <c r="B13" s="320"/>
      <c r="C13" s="320"/>
      <c r="D13" s="320"/>
      <c r="E13" s="320"/>
      <c r="F13" s="180"/>
      <c r="G13" s="180"/>
      <c r="H13" s="313"/>
      <c r="I13" s="313"/>
      <c r="J13" s="313"/>
      <c r="K13" s="313"/>
    </row>
    <row r="14" spans="1:13" s="178" customFormat="1" ht="14.4" x14ac:dyDescent="0.3">
      <c r="A14" s="313"/>
      <c r="B14" s="313"/>
      <c r="C14" s="320"/>
      <c r="D14" s="320"/>
      <c r="E14" s="320"/>
      <c r="F14" s="180"/>
      <c r="G14" s="180"/>
      <c r="H14" s="313"/>
      <c r="I14" s="313"/>
      <c r="J14" s="313"/>
      <c r="K14" s="313"/>
    </row>
    <row r="15" spans="1:13" x14ac:dyDescent="0.25">
      <c r="A15" s="302"/>
      <c r="B15" s="302"/>
      <c r="C15" s="302"/>
      <c r="D15" s="302"/>
      <c r="E15" s="302"/>
      <c r="F15" s="302"/>
      <c r="G15" s="302"/>
      <c r="H15" s="302"/>
      <c r="I15" s="302"/>
      <c r="J15" s="302"/>
      <c r="K15" s="302"/>
    </row>
    <row r="16" spans="1:13" x14ac:dyDescent="0.25">
      <c r="A16" s="302"/>
      <c r="B16" s="302"/>
      <c r="C16" s="302"/>
      <c r="D16" s="302"/>
      <c r="E16" s="302"/>
      <c r="F16" s="302"/>
      <c r="G16" s="302"/>
      <c r="H16" s="302"/>
      <c r="I16" s="302"/>
      <c r="J16" s="302"/>
      <c r="K16" s="302"/>
    </row>
    <row r="17" spans="1:11" x14ac:dyDescent="0.25">
      <c r="A17" s="302"/>
      <c r="B17" s="302"/>
      <c r="C17" s="302"/>
      <c r="D17" s="302"/>
      <c r="E17" s="302"/>
      <c r="F17" s="302"/>
      <c r="G17" s="302"/>
      <c r="H17" s="302"/>
      <c r="I17" s="302"/>
      <c r="J17" s="302"/>
      <c r="K17" s="302"/>
    </row>
    <row r="18" spans="1:11" x14ac:dyDescent="0.25">
      <c r="A18" s="302"/>
      <c r="B18" s="302"/>
      <c r="C18" s="302"/>
      <c r="D18" s="302"/>
      <c r="E18" s="302"/>
      <c r="F18" s="302"/>
      <c r="G18" s="302"/>
      <c r="H18" s="302"/>
      <c r="I18" s="302"/>
      <c r="J18" s="302"/>
      <c r="K18" s="302"/>
    </row>
    <row r="19" spans="1:11" x14ac:dyDescent="0.25">
      <c r="A19" s="302"/>
      <c r="B19" s="302"/>
      <c r="C19" s="302"/>
      <c r="D19" s="302"/>
      <c r="E19" s="302"/>
      <c r="F19" s="302"/>
      <c r="G19" s="302"/>
      <c r="H19" s="302"/>
      <c r="I19" s="302"/>
      <c r="J19" s="302"/>
      <c r="K19" s="302"/>
    </row>
    <row r="20" spans="1:11" x14ac:dyDescent="0.25">
      <c r="A20" s="302"/>
      <c r="B20" s="302"/>
      <c r="C20" s="302"/>
      <c r="D20" s="302"/>
      <c r="E20" s="302"/>
      <c r="F20" s="302"/>
      <c r="G20" s="302"/>
      <c r="H20" s="302"/>
      <c r="I20" s="302"/>
      <c r="J20" s="302"/>
      <c r="K20" s="302"/>
    </row>
    <row r="21" spans="1:11" x14ac:dyDescent="0.25">
      <c r="A21" s="302"/>
      <c r="B21" s="302"/>
      <c r="C21" s="302"/>
      <c r="D21" s="302"/>
      <c r="E21" s="302"/>
      <c r="F21" s="302"/>
      <c r="G21" s="302"/>
      <c r="H21" s="302"/>
      <c r="I21" s="302"/>
      <c r="J21" s="302"/>
      <c r="K21" s="302"/>
    </row>
    <row r="22" spans="1:11" x14ac:dyDescent="0.25">
      <c r="A22" s="302"/>
      <c r="B22" s="302"/>
      <c r="C22" s="302"/>
      <c r="D22" s="302"/>
      <c r="E22" s="302"/>
      <c r="F22" s="302"/>
      <c r="G22" s="302"/>
      <c r="H22" s="302"/>
      <c r="I22" s="302"/>
      <c r="J22" s="302"/>
      <c r="K22" s="302"/>
    </row>
    <row r="23" spans="1:11" x14ac:dyDescent="0.25">
      <c r="A23" s="302"/>
      <c r="B23" s="302"/>
      <c r="C23" s="302"/>
      <c r="D23" s="302"/>
      <c r="E23" s="302"/>
      <c r="F23" s="302"/>
      <c r="G23" s="302"/>
      <c r="H23" s="302"/>
      <c r="I23" s="302"/>
      <c r="J23" s="302"/>
      <c r="K23" s="302"/>
    </row>
    <row r="24" spans="1:11" x14ac:dyDescent="0.25">
      <c r="A24" s="302"/>
      <c r="B24" s="302"/>
      <c r="C24" s="302"/>
      <c r="D24" s="302"/>
      <c r="E24" s="302"/>
      <c r="F24" s="302"/>
      <c r="G24" s="302"/>
      <c r="H24" s="302"/>
      <c r="I24" s="302"/>
      <c r="J24" s="302"/>
      <c r="K24" s="302"/>
    </row>
    <row r="25" spans="1:11" x14ac:dyDescent="0.25">
      <c r="A25" s="302"/>
      <c r="B25" s="302"/>
      <c r="C25" s="302"/>
      <c r="D25" s="302"/>
      <c r="E25" s="302"/>
      <c r="F25" s="302"/>
      <c r="G25" s="302"/>
      <c r="H25" s="302"/>
      <c r="I25" s="302"/>
      <c r="J25" s="302"/>
      <c r="K25" s="302"/>
    </row>
    <row r="26" spans="1:11" x14ac:dyDescent="0.25">
      <c r="A26" s="302"/>
      <c r="B26" s="302"/>
      <c r="C26" s="302"/>
      <c r="D26" s="302"/>
      <c r="E26" s="302"/>
      <c r="F26" s="302"/>
      <c r="G26" s="302"/>
      <c r="H26" s="302"/>
      <c r="I26" s="302"/>
      <c r="J26" s="302"/>
      <c r="K26" s="302"/>
    </row>
    <row r="27" spans="1:11" x14ac:dyDescent="0.25">
      <c r="A27" s="302"/>
      <c r="B27" s="302"/>
      <c r="C27" s="302"/>
      <c r="D27" s="302"/>
      <c r="E27" s="302"/>
      <c r="F27" s="302"/>
      <c r="G27" s="302"/>
      <c r="H27" s="302"/>
      <c r="I27" s="302"/>
      <c r="J27" s="302"/>
      <c r="K27" s="302"/>
    </row>
    <row r="28" spans="1:11" x14ac:dyDescent="0.25">
      <c r="A28" s="302"/>
      <c r="B28" s="302"/>
      <c r="C28" s="302"/>
      <c r="D28" s="302"/>
      <c r="E28" s="302"/>
      <c r="F28" s="302"/>
      <c r="G28" s="302"/>
      <c r="H28" s="302"/>
      <c r="I28" s="302"/>
      <c r="J28" s="302"/>
      <c r="K28" s="302"/>
    </row>
    <row r="29" spans="1:11" x14ac:dyDescent="0.25">
      <c r="A29" s="302"/>
      <c r="B29" s="302"/>
      <c r="C29" s="302"/>
      <c r="D29" s="302"/>
      <c r="E29" s="302"/>
      <c r="F29" s="302"/>
      <c r="G29" s="302"/>
      <c r="H29" s="302"/>
      <c r="I29" s="302"/>
      <c r="J29" s="302"/>
      <c r="K29" s="302"/>
    </row>
    <row r="30" spans="1:11" x14ac:dyDescent="0.25">
      <c r="A30" s="302"/>
      <c r="B30" s="302"/>
      <c r="C30" s="302"/>
      <c r="D30" s="302"/>
      <c r="E30" s="302"/>
      <c r="F30" s="302"/>
      <c r="G30" s="302"/>
      <c r="H30" s="302"/>
      <c r="I30" s="302"/>
      <c r="J30" s="302"/>
      <c r="K30" s="302"/>
    </row>
    <row r="31" spans="1:11" x14ac:dyDescent="0.25">
      <c r="A31" s="302"/>
      <c r="B31" s="302"/>
      <c r="C31" s="302"/>
      <c r="D31" s="302"/>
      <c r="E31" s="302"/>
      <c r="F31" s="302"/>
      <c r="G31" s="302"/>
      <c r="H31" s="302"/>
      <c r="I31" s="302"/>
      <c r="J31" s="302"/>
      <c r="K31" s="302"/>
    </row>
    <row r="32" spans="1:11" x14ac:dyDescent="0.25">
      <c r="A32" s="302"/>
      <c r="B32" s="302"/>
      <c r="C32" s="302"/>
      <c r="D32" s="302"/>
      <c r="E32" s="302"/>
      <c r="F32" s="302"/>
      <c r="G32" s="302"/>
      <c r="H32" s="302"/>
      <c r="I32" s="302"/>
      <c r="J32" s="302"/>
      <c r="K32" s="302"/>
    </row>
    <row r="33" spans="1:11" x14ac:dyDescent="0.25">
      <c r="A33" s="302"/>
      <c r="B33" s="302"/>
      <c r="C33" s="302"/>
      <c r="D33" s="302"/>
      <c r="E33" s="302"/>
      <c r="F33" s="302"/>
      <c r="G33" s="302"/>
      <c r="H33" s="302"/>
      <c r="I33" s="302"/>
      <c r="J33" s="302"/>
      <c r="K33" s="302"/>
    </row>
    <row r="34" spans="1:11" x14ac:dyDescent="0.25">
      <c r="A34" s="302"/>
      <c r="B34" s="302"/>
      <c r="C34" s="302"/>
      <c r="D34" s="302"/>
      <c r="E34" s="302"/>
      <c r="F34" s="302"/>
      <c r="G34" s="302"/>
      <c r="H34" s="302"/>
      <c r="I34" s="302"/>
      <c r="J34" s="302"/>
      <c r="K34" s="302"/>
    </row>
    <row r="35" spans="1:11" x14ac:dyDescent="0.25">
      <c r="A35" s="302"/>
      <c r="B35" s="302"/>
      <c r="C35" s="302"/>
      <c r="D35" s="302"/>
      <c r="E35" s="302"/>
      <c r="F35" s="302"/>
      <c r="G35" s="302"/>
      <c r="H35" s="302"/>
      <c r="I35" s="302"/>
      <c r="J35" s="302"/>
      <c r="K35" s="302"/>
    </row>
    <row r="36" spans="1:11" x14ac:dyDescent="0.25">
      <c r="A36" s="302"/>
      <c r="B36" s="302"/>
      <c r="C36" s="302"/>
      <c r="D36" s="302"/>
      <c r="E36" s="302"/>
      <c r="F36" s="302"/>
      <c r="G36" s="302"/>
      <c r="H36" s="302"/>
      <c r="I36" s="302"/>
      <c r="J36" s="302"/>
      <c r="K36" s="302"/>
    </row>
    <row r="37" spans="1:11" x14ac:dyDescent="0.25">
      <c r="A37" s="302"/>
      <c r="B37" s="302"/>
      <c r="C37" s="302"/>
      <c r="D37" s="302"/>
      <c r="E37" s="302"/>
      <c r="F37" s="302"/>
      <c r="G37" s="302"/>
      <c r="H37" s="302"/>
      <c r="I37" s="302"/>
      <c r="J37" s="302"/>
      <c r="K37" s="302"/>
    </row>
    <row r="38" spans="1:11" x14ac:dyDescent="0.25">
      <c r="A38" s="302"/>
      <c r="B38" s="302"/>
      <c r="C38" s="302"/>
      <c r="D38" s="302"/>
      <c r="E38" s="302"/>
      <c r="F38" s="302"/>
      <c r="G38" s="302"/>
      <c r="H38" s="302"/>
      <c r="I38" s="302"/>
      <c r="J38" s="302"/>
      <c r="K38" s="302"/>
    </row>
    <row r="39" spans="1:11" x14ac:dyDescent="0.25">
      <c r="A39" s="302"/>
      <c r="B39" s="302"/>
      <c r="C39" s="302"/>
      <c r="D39" s="302"/>
      <c r="E39" s="302"/>
      <c r="F39" s="302"/>
      <c r="G39" s="302"/>
      <c r="H39" s="302"/>
      <c r="I39" s="302"/>
      <c r="J39" s="302"/>
      <c r="K39" s="302"/>
    </row>
    <row r="40" spans="1:11" x14ac:dyDescent="0.25">
      <c r="A40" s="302"/>
      <c r="B40" s="302"/>
      <c r="C40" s="302"/>
      <c r="D40" s="302"/>
      <c r="E40" s="302"/>
      <c r="F40" s="302"/>
      <c r="G40" s="302"/>
      <c r="H40" s="302"/>
      <c r="I40" s="302"/>
      <c r="J40" s="302"/>
      <c r="K40" s="302"/>
    </row>
    <row r="41" spans="1:11" x14ac:dyDescent="0.25">
      <c r="A41" s="302"/>
      <c r="B41" s="302"/>
      <c r="C41" s="302"/>
      <c r="D41" s="302"/>
      <c r="E41" s="302"/>
      <c r="F41" s="302"/>
      <c r="G41" s="302"/>
      <c r="H41" s="302"/>
      <c r="I41" s="302"/>
      <c r="J41" s="302"/>
      <c r="K41" s="302"/>
    </row>
    <row r="42" spans="1:11" x14ac:dyDescent="0.25">
      <c r="A42" s="302"/>
      <c r="B42" s="302"/>
      <c r="C42" s="302"/>
      <c r="D42" s="302"/>
      <c r="E42" s="302"/>
      <c r="F42" s="302"/>
      <c r="G42" s="302"/>
      <c r="H42" s="302"/>
      <c r="I42" s="302"/>
      <c r="J42" s="302"/>
      <c r="K42" s="302"/>
    </row>
    <row r="43" spans="1:11" x14ac:dyDescent="0.25">
      <c r="A43" s="302"/>
      <c r="B43" s="302"/>
      <c r="C43" s="302"/>
      <c r="D43" s="302"/>
      <c r="E43" s="302"/>
      <c r="F43" s="302"/>
      <c r="G43" s="302"/>
      <c r="H43" s="302"/>
      <c r="I43" s="302"/>
      <c r="J43" s="302"/>
      <c r="K43" s="302"/>
    </row>
    <row r="44" spans="1:11" x14ac:dyDescent="0.25">
      <c r="A44" s="302"/>
      <c r="B44" s="302"/>
      <c r="C44" s="302"/>
      <c r="D44" s="302"/>
      <c r="E44" s="302"/>
      <c r="F44" s="302"/>
      <c r="G44" s="302"/>
      <c r="H44" s="302"/>
      <c r="I44" s="302"/>
      <c r="J44" s="302"/>
      <c r="K44" s="302"/>
    </row>
    <row r="45" spans="1:11" x14ac:dyDescent="0.25">
      <c r="A45" s="302"/>
      <c r="B45" s="302"/>
      <c r="C45" s="302"/>
      <c r="D45" s="302"/>
      <c r="E45" s="302"/>
      <c r="F45" s="302"/>
      <c r="G45" s="302"/>
      <c r="H45" s="302"/>
      <c r="I45" s="302"/>
      <c r="J45" s="302"/>
      <c r="K45" s="302"/>
    </row>
    <row r="46" spans="1:11" x14ac:dyDescent="0.25">
      <c r="A46" s="302"/>
      <c r="B46" s="302"/>
      <c r="C46" s="302"/>
      <c r="D46" s="302"/>
      <c r="E46" s="302"/>
      <c r="F46" s="302"/>
      <c r="G46" s="302"/>
      <c r="H46" s="302"/>
      <c r="I46" s="302"/>
      <c r="J46" s="302"/>
      <c r="K46" s="302"/>
    </row>
    <row r="47" spans="1:11" x14ac:dyDescent="0.25">
      <c r="A47" s="302"/>
      <c r="B47" s="302"/>
      <c r="C47" s="302"/>
      <c r="D47" s="302"/>
      <c r="E47" s="302"/>
      <c r="F47" s="302"/>
      <c r="G47" s="302"/>
      <c r="H47" s="302"/>
      <c r="I47" s="302"/>
      <c r="J47" s="302"/>
      <c r="K47" s="302"/>
    </row>
    <row r="48" spans="1:11" x14ac:dyDescent="0.25">
      <c r="A48" s="302"/>
      <c r="B48" s="302"/>
      <c r="C48" s="302"/>
      <c r="D48" s="302"/>
      <c r="E48" s="302"/>
      <c r="F48" s="302"/>
      <c r="G48" s="302"/>
      <c r="H48" s="302"/>
      <c r="I48" s="302"/>
      <c r="J48" s="302"/>
      <c r="K48" s="302"/>
    </row>
    <row r="49" spans="1:11" x14ac:dyDescent="0.25">
      <c r="A49" s="302"/>
      <c r="B49" s="302"/>
      <c r="C49" s="302"/>
      <c r="D49" s="302"/>
      <c r="E49" s="302"/>
      <c r="F49" s="302"/>
      <c r="G49" s="302"/>
      <c r="H49" s="302"/>
      <c r="I49" s="302"/>
      <c r="J49" s="302"/>
      <c r="K49" s="302"/>
    </row>
    <row r="50" spans="1:11" x14ac:dyDescent="0.25">
      <c r="A50" s="302"/>
      <c r="B50" s="302"/>
      <c r="C50" s="302"/>
      <c r="D50" s="302"/>
      <c r="E50" s="302"/>
      <c r="F50" s="302"/>
      <c r="G50" s="302"/>
      <c r="H50" s="302"/>
      <c r="I50" s="302"/>
      <c r="J50" s="302"/>
      <c r="K50" s="302"/>
    </row>
    <row r="51" spans="1:11" x14ac:dyDescent="0.25">
      <c r="A51" s="302"/>
      <c r="B51" s="302"/>
      <c r="C51" s="302"/>
      <c r="D51" s="302"/>
      <c r="E51" s="302"/>
      <c r="F51" s="302"/>
      <c r="G51" s="302"/>
      <c r="H51" s="302"/>
      <c r="I51" s="302"/>
      <c r="J51" s="302"/>
      <c r="K51" s="302"/>
    </row>
    <row r="52" spans="1:11" x14ac:dyDescent="0.25">
      <c r="A52" s="302"/>
      <c r="B52" s="302"/>
      <c r="C52" s="302"/>
      <c r="D52" s="302"/>
      <c r="E52" s="302"/>
      <c r="F52" s="302"/>
      <c r="G52" s="302"/>
      <c r="H52" s="302"/>
      <c r="I52" s="302"/>
      <c r="J52" s="302"/>
      <c r="K52" s="302"/>
    </row>
    <row r="53" spans="1:11" x14ac:dyDescent="0.25">
      <c r="A53" s="302"/>
      <c r="B53" s="302"/>
      <c r="C53" s="302"/>
      <c r="D53" s="302"/>
      <c r="E53" s="302"/>
      <c r="F53" s="302"/>
      <c r="G53" s="302"/>
      <c r="H53" s="302"/>
      <c r="I53" s="302"/>
      <c r="J53" s="302"/>
      <c r="K53" s="302"/>
    </row>
    <row r="54" spans="1:11" x14ac:dyDescent="0.25">
      <c r="A54" s="302"/>
      <c r="B54" s="302"/>
      <c r="C54" s="302"/>
      <c r="D54" s="302"/>
      <c r="E54" s="302"/>
      <c r="F54" s="302"/>
      <c r="G54" s="302"/>
      <c r="H54" s="302"/>
      <c r="I54" s="302"/>
      <c r="J54" s="302"/>
      <c r="K54" s="302"/>
    </row>
    <row r="55" spans="1:11" x14ac:dyDescent="0.25">
      <c r="A55" s="302"/>
      <c r="B55" s="302"/>
      <c r="C55" s="302"/>
      <c r="D55" s="302"/>
      <c r="E55" s="302"/>
      <c r="F55" s="302"/>
      <c r="G55" s="302"/>
      <c r="H55" s="302"/>
      <c r="I55" s="302"/>
      <c r="J55" s="302"/>
      <c r="K55" s="302"/>
    </row>
    <row r="56" spans="1:11" x14ac:dyDescent="0.25">
      <c r="A56" s="302"/>
      <c r="B56" s="302"/>
      <c r="C56" s="302"/>
      <c r="D56" s="302"/>
      <c r="E56" s="302"/>
      <c r="F56" s="302"/>
      <c r="G56" s="302"/>
      <c r="H56" s="302"/>
      <c r="I56" s="302"/>
      <c r="J56" s="302"/>
      <c r="K56" s="302"/>
    </row>
    <row r="57" spans="1:11" x14ac:dyDescent="0.25">
      <c r="A57" s="302"/>
      <c r="B57" s="302"/>
      <c r="C57" s="302"/>
      <c r="D57" s="302"/>
      <c r="E57" s="302"/>
      <c r="F57" s="302"/>
      <c r="G57" s="302"/>
      <c r="H57" s="302"/>
      <c r="I57" s="302"/>
      <c r="J57" s="302"/>
      <c r="K57" s="302"/>
    </row>
    <row r="58" spans="1:11" x14ac:dyDescent="0.25">
      <c r="A58" s="302"/>
      <c r="B58" s="302"/>
      <c r="C58" s="302"/>
      <c r="D58" s="302"/>
      <c r="E58" s="302"/>
      <c r="F58" s="302"/>
      <c r="G58" s="302"/>
      <c r="H58" s="302"/>
      <c r="I58" s="302"/>
      <c r="J58" s="302"/>
      <c r="K58" s="302"/>
    </row>
    <row r="59" spans="1:11" x14ac:dyDescent="0.25">
      <c r="A59" s="302"/>
      <c r="B59" s="302"/>
      <c r="C59" s="302"/>
      <c r="D59" s="302"/>
      <c r="E59" s="302"/>
      <c r="F59" s="302"/>
      <c r="G59" s="302"/>
      <c r="H59" s="302"/>
      <c r="I59" s="302"/>
      <c r="J59" s="302"/>
      <c r="K59" s="302"/>
    </row>
    <row r="60" spans="1:11" x14ac:dyDescent="0.25">
      <c r="A60" s="302"/>
      <c r="B60" s="302"/>
      <c r="C60" s="302"/>
      <c r="D60" s="302"/>
      <c r="E60" s="302"/>
      <c r="F60" s="302"/>
      <c r="G60" s="302"/>
      <c r="H60" s="302"/>
      <c r="I60" s="302"/>
      <c r="J60" s="302"/>
      <c r="K60" s="302"/>
    </row>
    <row r="61" spans="1:11" x14ac:dyDescent="0.25">
      <c r="A61" s="302"/>
      <c r="B61" s="302"/>
      <c r="C61" s="302"/>
      <c r="D61" s="302"/>
      <c r="E61" s="302"/>
      <c r="F61" s="302"/>
      <c r="G61" s="302"/>
      <c r="H61" s="302"/>
      <c r="I61" s="302"/>
      <c r="J61" s="302"/>
      <c r="K61" s="302"/>
    </row>
    <row r="62" spans="1:11" x14ac:dyDescent="0.25">
      <c r="A62" s="302"/>
      <c r="B62" s="302"/>
      <c r="C62" s="302"/>
      <c r="D62" s="302"/>
      <c r="E62" s="302"/>
      <c r="F62" s="302"/>
      <c r="G62" s="302"/>
      <c r="H62" s="302"/>
      <c r="I62" s="302"/>
      <c r="J62" s="302"/>
      <c r="K62" s="302"/>
    </row>
    <row r="63" spans="1:11" x14ac:dyDescent="0.25">
      <c r="A63" s="302"/>
      <c r="B63" s="302"/>
      <c r="C63" s="302"/>
      <c r="D63" s="302"/>
      <c r="E63" s="302"/>
      <c r="F63" s="302"/>
      <c r="G63" s="302"/>
      <c r="H63" s="302"/>
      <c r="I63" s="302"/>
      <c r="J63" s="302"/>
      <c r="K63" s="302"/>
    </row>
    <row r="64" spans="1:11" x14ac:dyDescent="0.25">
      <c r="A64" s="302"/>
      <c r="B64" s="302"/>
      <c r="C64" s="302"/>
      <c r="D64" s="302"/>
      <c r="E64" s="302"/>
      <c r="F64" s="302"/>
      <c r="G64" s="302"/>
      <c r="H64" s="302"/>
      <c r="I64" s="302"/>
      <c r="J64" s="302"/>
      <c r="K64" s="302"/>
    </row>
    <row r="65" spans="1:11" x14ac:dyDescent="0.25">
      <c r="A65" s="302"/>
      <c r="B65" s="302"/>
      <c r="C65" s="302"/>
      <c r="D65" s="302"/>
      <c r="E65" s="302"/>
      <c r="F65" s="302"/>
      <c r="G65" s="302"/>
      <c r="H65" s="302"/>
      <c r="I65" s="302"/>
      <c r="J65" s="302"/>
      <c r="K65" s="302"/>
    </row>
    <row r="66" spans="1:11" x14ac:dyDescent="0.25">
      <c r="A66" s="302"/>
      <c r="B66" s="302"/>
      <c r="C66" s="302"/>
      <c r="D66" s="302"/>
      <c r="E66" s="302"/>
      <c r="F66" s="302"/>
      <c r="G66" s="302"/>
      <c r="H66" s="302"/>
      <c r="I66" s="302"/>
      <c r="J66" s="302"/>
      <c r="K66" s="302"/>
    </row>
    <row r="67" spans="1:11" x14ac:dyDescent="0.25">
      <c r="A67" s="302"/>
      <c r="B67" s="302"/>
      <c r="C67" s="302"/>
      <c r="D67" s="302"/>
      <c r="E67" s="302"/>
      <c r="F67" s="302"/>
      <c r="G67" s="302"/>
      <c r="H67" s="302"/>
      <c r="I67" s="302"/>
      <c r="J67" s="302"/>
      <c r="K67" s="302"/>
    </row>
    <row r="68" spans="1:11" x14ac:dyDescent="0.25">
      <c r="A68" s="302"/>
      <c r="B68" s="302"/>
      <c r="C68" s="302"/>
      <c r="D68" s="302"/>
      <c r="E68" s="302"/>
      <c r="F68" s="302"/>
      <c r="G68" s="302"/>
      <c r="H68" s="302"/>
      <c r="I68" s="302"/>
      <c r="J68" s="302"/>
      <c r="K68" s="302"/>
    </row>
    <row r="69" spans="1:11" x14ac:dyDescent="0.25">
      <c r="A69" s="302"/>
      <c r="B69" s="302"/>
      <c r="C69" s="302"/>
      <c r="D69" s="302"/>
      <c r="E69" s="302"/>
      <c r="F69" s="302"/>
      <c r="G69" s="302"/>
      <c r="H69" s="302"/>
      <c r="I69" s="302"/>
      <c r="J69" s="302"/>
      <c r="K69" s="302"/>
    </row>
    <row r="70" spans="1:11" x14ac:dyDescent="0.25">
      <c r="A70" s="302"/>
      <c r="B70" s="302"/>
      <c r="C70" s="302"/>
      <c r="D70" s="302"/>
      <c r="E70" s="302"/>
      <c r="F70" s="302"/>
      <c r="G70" s="302"/>
      <c r="H70" s="302"/>
      <c r="I70" s="302"/>
      <c r="J70" s="302"/>
      <c r="K70" s="302"/>
    </row>
    <row r="71" spans="1:11" x14ac:dyDescent="0.25">
      <c r="A71" s="302"/>
      <c r="B71" s="302"/>
      <c r="C71" s="302"/>
      <c r="D71" s="302"/>
      <c r="E71" s="302"/>
      <c r="F71" s="302"/>
      <c r="G71" s="302"/>
      <c r="H71" s="302"/>
      <c r="I71" s="302"/>
      <c r="J71" s="302"/>
      <c r="K71" s="302"/>
    </row>
    <row r="72" spans="1:11" x14ac:dyDescent="0.25">
      <c r="A72" s="302"/>
      <c r="B72" s="302"/>
      <c r="C72" s="302"/>
      <c r="D72" s="302"/>
      <c r="E72" s="302"/>
      <c r="F72" s="302"/>
      <c r="G72" s="302"/>
      <c r="H72" s="302"/>
      <c r="I72" s="302"/>
      <c r="J72" s="302"/>
      <c r="K72" s="302"/>
    </row>
    <row r="73" spans="1:11" x14ac:dyDescent="0.25">
      <c r="A73" s="302"/>
      <c r="B73" s="302"/>
      <c r="C73" s="302"/>
      <c r="D73" s="302"/>
      <c r="E73" s="302"/>
      <c r="F73" s="302"/>
      <c r="G73" s="302"/>
      <c r="H73" s="302"/>
      <c r="I73" s="302"/>
      <c r="J73" s="302"/>
      <c r="K73" s="302"/>
    </row>
    <row r="74" spans="1:11" x14ac:dyDescent="0.25">
      <c r="A74" s="302"/>
      <c r="B74" s="302"/>
      <c r="C74" s="302"/>
      <c r="D74" s="302"/>
      <c r="E74" s="302"/>
      <c r="F74" s="302"/>
      <c r="G74" s="302"/>
      <c r="H74" s="302"/>
      <c r="I74" s="302"/>
      <c r="J74" s="302"/>
      <c r="K74" s="302"/>
    </row>
    <row r="75" spans="1:11" x14ac:dyDescent="0.25">
      <c r="A75" s="302"/>
      <c r="B75" s="302"/>
      <c r="C75" s="302"/>
      <c r="D75" s="302"/>
      <c r="E75" s="302"/>
      <c r="F75" s="302"/>
      <c r="G75" s="302"/>
      <c r="H75" s="302"/>
      <c r="I75" s="302"/>
      <c r="J75" s="302"/>
      <c r="K75" s="302"/>
    </row>
    <row r="76" spans="1:11" x14ac:dyDescent="0.25">
      <c r="A76" s="302"/>
      <c r="B76" s="302"/>
      <c r="C76" s="302"/>
      <c r="D76" s="302"/>
      <c r="E76" s="302"/>
      <c r="F76" s="302"/>
      <c r="G76" s="302"/>
      <c r="H76" s="302"/>
      <c r="I76" s="302"/>
      <c r="J76" s="302"/>
      <c r="K76" s="302"/>
    </row>
    <row r="77" spans="1:11" x14ac:dyDescent="0.25">
      <c r="A77" s="302"/>
      <c r="B77" s="302"/>
      <c r="C77" s="302"/>
      <c r="D77" s="302"/>
      <c r="E77" s="302"/>
      <c r="F77" s="302"/>
      <c r="G77" s="302"/>
      <c r="H77" s="302"/>
      <c r="I77" s="302"/>
      <c r="J77" s="302"/>
      <c r="K77" s="302"/>
    </row>
    <row r="78" spans="1:11" x14ac:dyDescent="0.25">
      <c r="A78" s="302"/>
      <c r="B78" s="302"/>
      <c r="C78" s="302"/>
      <c r="D78" s="302"/>
      <c r="E78" s="302"/>
      <c r="F78" s="302"/>
      <c r="G78" s="302"/>
      <c r="H78" s="302"/>
      <c r="I78" s="302"/>
      <c r="J78" s="302"/>
      <c r="K78" s="302"/>
    </row>
    <row r="79" spans="1:11" x14ac:dyDescent="0.25">
      <c r="A79" s="302"/>
      <c r="B79" s="302"/>
      <c r="C79" s="302"/>
      <c r="D79" s="302"/>
      <c r="E79" s="302"/>
      <c r="F79" s="302"/>
      <c r="G79" s="302"/>
      <c r="H79" s="302"/>
      <c r="I79" s="302"/>
      <c r="J79" s="302"/>
      <c r="K79" s="302"/>
    </row>
    <row r="80" spans="1:11" x14ac:dyDescent="0.25">
      <c r="A80" s="302"/>
      <c r="B80" s="302"/>
      <c r="C80" s="302"/>
      <c r="D80" s="302"/>
      <c r="E80" s="302"/>
      <c r="F80" s="302"/>
      <c r="G80" s="302"/>
      <c r="H80" s="302"/>
      <c r="I80" s="302"/>
      <c r="J80" s="302"/>
      <c r="K80" s="302"/>
    </row>
    <row r="81" spans="1:11" x14ac:dyDescent="0.25">
      <c r="A81" s="302"/>
      <c r="B81" s="302"/>
      <c r="C81" s="302"/>
      <c r="D81" s="302"/>
      <c r="E81" s="302"/>
      <c r="F81" s="302"/>
      <c r="G81" s="302"/>
      <c r="H81" s="302"/>
      <c r="I81" s="302"/>
      <c r="J81" s="302"/>
      <c r="K81" s="302"/>
    </row>
    <row r="82" spans="1:11" x14ac:dyDescent="0.25">
      <c r="A82" s="302"/>
      <c r="B82" s="302"/>
      <c r="C82" s="302"/>
      <c r="D82" s="302"/>
      <c r="E82" s="302"/>
      <c r="F82" s="302"/>
      <c r="G82" s="302"/>
      <c r="H82" s="302"/>
      <c r="I82" s="302"/>
      <c r="J82" s="302"/>
      <c r="K82" s="302"/>
    </row>
    <row r="83" spans="1:11" x14ac:dyDescent="0.25">
      <c r="A83" s="302"/>
      <c r="B83" s="302"/>
      <c r="C83" s="302"/>
      <c r="D83" s="302"/>
      <c r="E83" s="302"/>
      <c r="F83" s="302"/>
      <c r="G83" s="302"/>
      <c r="H83" s="302"/>
      <c r="I83" s="302"/>
      <c r="J83" s="302"/>
      <c r="K83" s="302"/>
    </row>
    <row r="84" spans="1:11" x14ac:dyDescent="0.25">
      <c r="A84" s="302"/>
      <c r="B84" s="302"/>
      <c r="C84" s="302"/>
      <c r="D84" s="302"/>
      <c r="E84" s="302"/>
      <c r="F84" s="302"/>
      <c r="G84" s="302"/>
      <c r="H84" s="302"/>
      <c r="I84" s="302"/>
      <c r="J84" s="302"/>
      <c r="K84" s="302"/>
    </row>
    <row r="85" spans="1:11" x14ac:dyDescent="0.25">
      <c r="A85" s="302"/>
      <c r="B85" s="302"/>
      <c r="C85" s="302"/>
      <c r="D85" s="302"/>
      <c r="E85" s="302"/>
      <c r="F85" s="302"/>
      <c r="G85" s="302"/>
      <c r="H85" s="302"/>
      <c r="I85" s="302"/>
      <c r="J85" s="302"/>
      <c r="K85" s="302"/>
    </row>
    <row r="86" spans="1:11" x14ac:dyDescent="0.25">
      <c r="A86" s="302"/>
      <c r="B86" s="302"/>
      <c r="C86" s="302"/>
      <c r="D86" s="302"/>
      <c r="E86" s="302"/>
      <c r="F86" s="302"/>
      <c r="G86" s="302"/>
      <c r="H86" s="302"/>
      <c r="I86" s="302"/>
      <c r="J86" s="302"/>
      <c r="K86" s="302"/>
    </row>
    <row r="87" spans="1:11" x14ac:dyDescent="0.25">
      <c r="A87" s="302"/>
      <c r="B87" s="302"/>
      <c r="C87" s="302"/>
      <c r="D87" s="302"/>
      <c r="E87" s="302"/>
      <c r="F87" s="302"/>
      <c r="G87" s="302"/>
      <c r="H87" s="302"/>
      <c r="I87" s="302"/>
      <c r="J87" s="302"/>
      <c r="K87" s="302"/>
    </row>
    <row r="88" spans="1:11" x14ac:dyDescent="0.25">
      <c r="A88" s="302"/>
      <c r="B88" s="302"/>
      <c r="C88" s="302"/>
      <c r="D88" s="302"/>
      <c r="E88" s="302"/>
      <c r="F88" s="302"/>
      <c r="G88" s="302"/>
      <c r="H88" s="302"/>
      <c r="I88" s="302"/>
      <c r="J88" s="302"/>
      <c r="K88" s="302"/>
    </row>
    <row r="89" spans="1:11" x14ac:dyDescent="0.25">
      <c r="A89" s="302"/>
      <c r="B89" s="302"/>
      <c r="C89" s="302"/>
      <c r="D89" s="302"/>
      <c r="E89" s="302"/>
      <c r="F89" s="302"/>
      <c r="G89" s="302"/>
      <c r="H89" s="302"/>
      <c r="I89" s="302"/>
      <c r="J89" s="302"/>
      <c r="K89" s="302"/>
    </row>
    <row r="90" spans="1:11" x14ac:dyDescent="0.25">
      <c r="A90" s="302"/>
      <c r="B90" s="302"/>
      <c r="C90" s="302"/>
      <c r="D90" s="302"/>
      <c r="E90" s="302"/>
      <c r="F90" s="302"/>
      <c r="G90" s="302"/>
      <c r="H90" s="302"/>
      <c r="I90" s="302"/>
      <c r="J90" s="302"/>
      <c r="K90" s="302"/>
    </row>
    <row r="91" spans="1:11" x14ac:dyDescent="0.25">
      <c r="A91" s="302"/>
      <c r="B91" s="302"/>
      <c r="C91" s="302"/>
      <c r="D91" s="302"/>
      <c r="E91" s="302"/>
      <c r="F91" s="302"/>
      <c r="G91" s="302"/>
      <c r="H91" s="302"/>
      <c r="I91" s="302"/>
      <c r="J91" s="302"/>
      <c r="K91" s="302"/>
    </row>
    <row r="92" spans="1:11" x14ac:dyDescent="0.25">
      <c r="A92" s="302"/>
      <c r="B92" s="302"/>
      <c r="C92" s="302"/>
      <c r="D92" s="302"/>
      <c r="E92" s="302"/>
      <c r="F92" s="302"/>
      <c r="G92" s="302"/>
      <c r="H92" s="302"/>
      <c r="I92" s="302"/>
      <c r="J92" s="302"/>
      <c r="K92" s="302"/>
    </row>
    <row r="93" spans="1:11" x14ac:dyDescent="0.25">
      <c r="A93" s="302"/>
      <c r="B93" s="302"/>
      <c r="C93" s="302"/>
      <c r="D93" s="302"/>
      <c r="E93" s="302"/>
      <c r="F93" s="302"/>
      <c r="G93" s="302"/>
      <c r="H93" s="302"/>
      <c r="I93" s="302"/>
      <c r="J93" s="302"/>
      <c r="K93" s="302"/>
    </row>
    <row r="94" spans="1:11" x14ac:dyDescent="0.25">
      <c r="A94" s="302"/>
      <c r="B94" s="302"/>
      <c r="C94" s="302"/>
      <c r="D94" s="302"/>
      <c r="E94" s="302"/>
      <c r="F94" s="302"/>
      <c r="G94" s="302"/>
      <c r="H94" s="302"/>
      <c r="I94" s="302"/>
      <c r="J94" s="302"/>
      <c r="K94" s="302"/>
    </row>
    <row r="95" spans="1:11" x14ac:dyDescent="0.25">
      <c r="A95" s="302"/>
      <c r="B95" s="302"/>
      <c r="C95" s="302"/>
      <c r="D95" s="302"/>
      <c r="E95" s="302"/>
      <c r="F95" s="302"/>
      <c r="G95" s="302"/>
      <c r="H95" s="302"/>
      <c r="I95" s="302"/>
      <c r="J95" s="302"/>
      <c r="K95" s="302"/>
    </row>
    <row r="96" spans="1:11" x14ac:dyDescent="0.25">
      <c r="A96" s="302"/>
      <c r="B96" s="302"/>
      <c r="C96" s="302"/>
      <c r="D96" s="302"/>
      <c r="E96" s="302"/>
      <c r="F96" s="302"/>
      <c r="G96" s="302"/>
      <c r="H96" s="302"/>
      <c r="I96" s="302"/>
      <c r="J96" s="302"/>
      <c r="K96" s="302"/>
    </row>
    <row r="97" spans="1:11" x14ac:dyDescent="0.25">
      <c r="A97" s="302"/>
      <c r="B97" s="302"/>
      <c r="C97" s="302"/>
      <c r="D97" s="302"/>
      <c r="E97" s="302"/>
      <c r="F97" s="302"/>
      <c r="G97" s="302"/>
      <c r="H97" s="302"/>
      <c r="I97" s="302"/>
      <c r="J97" s="302"/>
      <c r="K97" s="302"/>
    </row>
    <row r="98" spans="1:11" x14ac:dyDescent="0.25">
      <c r="A98" s="302"/>
      <c r="B98" s="302"/>
      <c r="C98" s="302"/>
      <c r="D98" s="302"/>
      <c r="E98" s="302"/>
      <c r="F98" s="302"/>
      <c r="G98" s="302"/>
      <c r="H98" s="302"/>
      <c r="I98" s="302"/>
      <c r="J98" s="302"/>
      <c r="K98" s="302"/>
    </row>
    <row r="99" spans="1:11" x14ac:dyDescent="0.25">
      <c r="A99" s="302"/>
      <c r="B99" s="302"/>
      <c r="C99" s="302"/>
      <c r="D99" s="302"/>
      <c r="E99" s="302"/>
      <c r="F99" s="302"/>
      <c r="G99" s="302"/>
      <c r="H99" s="302"/>
      <c r="I99" s="302"/>
      <c r="J99" s="302"/>
      <c r="K99" s="302"/>
    </row>
    <row r="100" spans="1:11" x14ac:dyDescent="0.25">
      <c r="A100" s="302"/>
      <c r="B100" s="302"/>
      <c r="C100" s="302"/>
      <c r="D100" s="302"/>
      <c r="E100" s="302"/>
      <c r="F100" s="302"/>
      <c r="G100" s="302"/>
      <c r="H100" s="302"/>
      <c r="I100" s="302"/>
      <c r="J100" s="302"/>
      <c r="K100" s="302"/>
    </row>
    <row r="101" spans="1:11" x14ac:dyDescent="0.25">
      <c r="A101" s="302"/>
      <c r="B101" s="302"/>
      <c r="C101" s="302"/>
      <c r="D101" s="302"/>
      <c r="E101" s="302"/>
      <c r="F101" s="302"/>
      <c r="G101" s="302"/>
      <c r="H101" s="302"/>
      <c r="I101" s="302"/>
      <c r="J101" s="302"/>
      <c r="K101" s="302"/>
    </row>
    <row r="102" spans="1:11" x14ac:dyDescent="0.25">
      <c r="A102" s="302"/>
      <c r="B102" s="302"/>
      <c r="C102" s="302"/>
      <c r="D102" s="302"/>
      <c r="E102" s="302"/>
      <c r="F102" s="302"/>
      <c r="G102" s="302"/>
      <c r="H102" s="302"/>
      <c r="I102" s="302"/>
      <c r="J102" s="302"/>
      <c r="K102" s="302"/>
    </row>
    <row r="103" spans="1:11" x14ac:dyDescent="0.25">
      <c r="A103" s="302"/>
      <c r="B103" s="302"/>
      <c r="C103" s="302"/>
      <c r="D103" s="302"/>
      <c r="E103" s="302"/>
      <c r="F103" s="302"/>
      <c r="G103" s="302"/>
      <c r="H103" s="302"/>
      <c r="I103" s="302"/>
      <c r="J103" s="302"/>
      <c r="K103" s="302"/>
    </row>
    <row r="104" spans="1:11" x14ac:dyDescent="0.25">
      <c r="A104" s="302"/>
      <c r="B104" s="302"/>
      <c r="C104" s="302"/>
      <c r="D104" s="302"/>
      <c r="E104" s="302"/>
      <c r="F104" s="302"/>
      <c r="G104" s="302"/>
      <c r="H104" s="302"/>
      <c r="I104" s="302"/>
      <c r="J104" s="302"/>
      <c r="K104" s="302"/>
    </row>
    <row r="105" spans="1:11" x14ac:dyDescent="0.25">
      <c r="A105" s="302"/>
      <c r="B105" s="302"/>
      <c r="C105" s="302"/>
      <c r="D105" s="302"/>
      <c r="E105" s="302"/>
      <c r="F105" s="302"/>
      <c r="G105" s="302"/>
      <c r="H105" s="302"/>
      <c r="I105" s="302"/>
      <c r="J105" s="302"/>
      <c r="K105" s="302"/>
    </row>
    <row r="106" spans="1:11" x14ac:dyDescent="0.25">
      <c r="A106" s="302"/>
      <c r="B106" s="302"/>
      <c r="C106" s="302"/>
      <c r="D106" s="302"/>
      <c r="E106" s="302"/>
      <c r="F106" s="302"/>
      <c r="G106" s="302"/>
      <c r="H106" s="302"/>
      <c r="I106" s="302"/>
      <c r="J106" s="302"/>
      <c r="K106" s="302"/>
    </row>
  </sheetData>
  <autoFilter ref="A3:H7"/>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U34"/>
  <sheetViews>
    <sheetView zoomScaleNormal="100" workbookViewId="0">
      <selection activeCell="O17" sqref="O17"/>
    </sheetView>
  </sheetViews>
  <sheetFormatPr defaultColWidth="9.109375" defaultRowHeight="13.2" x14ac:dyDescent="0.25"/>
  <cols>
    <col min="1" max="1" width="3.33203125" style="166" customWidth="1"/>
    <col min="2" max="2" width="13.33203125" style="166" customWidth="1"/>
    <col min="3" max="3" width="12.6640625" style="166" customWidth="1"/>
    <col min="4" max="4" width="7.109375" style="166" customWidth="1"/>
    <col min="5" max="5" width="5.6640625" style="166" customWidth="1"/>
    <col min="6" max="6" width="12" style="374" customWidth="1"/>
    <col min="7" max="7" width="9.88671875" style="374" customWidth="1"/>
    <col min="8" max="8" width="9.6640625" style="166" customWidth="1"/>
    <col min="9" max="9" width="15.88671875" style="166" customWidth="1"/>
    <col min="10" max="10" width="7.88671875" style="166" customWidth="1"/>
    <col min="11" max="12" width="6.6640625" style="166" customWidth="1"/>
    <col min="13" max="13" width="7" style="166" customWidth="1"/>
    <col min="14" max="14" width="6.44140625" style="166" customWidth="1"/>
    <col min="15" max="16" width="6.33203125" style="166" customWidth="1"/>
    <col min="17" max="17" width="9.5546875" style="166" customWidth="1"/>
    <col min="18" max="18" width="15.6640625" style="166" customWidth="1"/>
    <col min="19" max="16384" width="9.109375" style="166"/>
  </cols>
  <sheetData>
    <row r="1" spans="1:21" s="328" customFormat="1" ht="13.8" x14ac:dyDescent="0.25">
      <c r="A1" s="326" t="s">
        <v>247</v>
      </c>
      <c r="B1" s="327"/>
      <c r="C1" s="327"/>
      <c r="D1" s="327"/>
      <c r="E1" s="327"/>
      <c r="F1" s="327"/>
      <c r="G1" s="327"/>
      <c r="H1" s="327"/>
      <c r="I1" s="327"/>
      <c r="J1" s="327"/>
      <c r="K1" s="327"/>
      <c r="L1" s="327"/>
      <c r="P1" s="329"/>
      <c r="Q1" s="329"/>
      <c r="R1" s="330" t="s">
        <v>248</v>
      </c>
    </row>
    <row r="2" spans="1:21" ht="12.75" customHeight="1" x14ac:dyDescent="0.25">
      <c r="A2" s="328"/>
      <c r="B2" s="328"/>
      <c r="C2" s="328"/>
      <c r="D2" s="328"/>
      <c r="E2" s="328"/>
      <c r="F2" s="331"/>
      <c r="G2" s="331"/>
      <c r="H2" s="328"/>
      <c r="I2" s="328"/>
      <c r="J2" s="328"/>
      <c r="K2" s="328"/>
      <c r="L2" s="328"/>
      <c r="M2" s="328"/>
      <c r="N2" s="328"/>
      <c r="O2" s="328"/>
      <c r="P2" s="328"/>
      <c r="Q2" s="328"/>
      <c r="R2" s="328"/>
    </row>
    <row r="3" spans="1:21" ht="15.6" x14ac:dyDescent="0.3">
      <c r="A3" s="332" t="s">
        <v>249</v>
      </c>
      <c r="B3" s="332"/>
      <c r="C3" s="332"/>
      <c r="D3" s="328"/>
      <c r="E3" s="328"/>
      <c r="F3" s="331"/>
      <c r="G3" s="331"/>
      <c r="H3" s="328"/>
      <c r="I3" s="328"/>
      <c r="J3" s="328"/>
      <c r="K3" s="328"/>
      <c r="L3" s="328"/>
      <c r="M3" s="328"/>
      <c r="N3" s="328"/>
      <c r="O3" s="328"/>
      <c r="P3" s="328"/>
      <c r="Q3" s="328"/>
      <c r="R3" s="328"/>
    </row>
    <row r="4" spans="1:21" ht="14.25" customHeight="1" x14ac:dyDescent="0.25">
      <c r="A4" s="333" t="s">
        <v>250</v>
      </c>
      <c r="B4" s="333"/>
      <c r="C4" s="333"/>
      <c r="D4" s="328"/>
      <c r="E4" s="328"/>
      <c r="F4" s="331"/>
      <c r="G4" s="331"/>
      <c r="H4" s="328"/>
      <c r="I4" s="328"/>
      <c r="J4" s="328"/>
      <c r="K4" s="328"/>
      <c r="L4" s="328"/>
      <c r="M4" s="328"/>
      <c r="N4" s="490" t="s">
        <v>187</v>
      </c>
      <c r="O4" s="490"/>
      <c r="P4" s="490"/>
      <c r="Q4" s="490"/>
      <c r="R4" s="490"/>
    </row>
    <row r="5" spans="1:21" ht="7.5" customHeight="1" thickBot="1" x14ac:dyDescent="0.3">
      <c r="A5" s="334"/>
      <c r="B5" s="334"/>
      <c r="C5" s="334"/>
      <c r="D5" s="334"/>
      <c r="E5" s="334"/>
      <c r="F5" s="335"/>
      <c r="G5" s="331"/>
      <c r="H5" s="334"/>
      <c r="I5" s="334"/>
      <c r="J5" s="334"/>
      <c r="K5" s="334"/>
      <c r="L5" s="334"/>
      <c r="M5" s="334"/>
      <c r="N5" s="334"/>
      <c r="O5" s="336"/>
      <c r="P5" s="337"/>
      <c r="Q5" s="337"/>
      <c r="R5" s="337"/>
    </row>
    <row r="6" spans="1:21" s="343" customFormat="1" ht="33" customHeight="1" x14ac:dyDescent="0.2">
      <c r="A6" s="338" t="s">
        <v>251</v>
      </c>
      <c r="B6" s="339" t="s">
        <v>252</v>
      </c>
      <c r="C6" s="339" t="s">
        <v>253</v>
      </c>
      <c r="D6" s="339" t="s">
        <v>254</v>
      </c>
      <c r="E6" s="339" t="s">
        <v>255</v>
      </c>
      <c r="F6" s="339" t="s">
        <v>256</v>
      </c>
      <c r="G6" s="340" t="s">
        <v>257</v>
      </c>
      <c r="H6" s="339" t="s">
        <v>258</v>
      </c>
      <c r="I6" s="491" t="s">
        <v>259</v>
      </c>
      <c r="J6" s="492"/>
      <c r="K6" s="493" t="s">
        <v>106</v>
      </c>
      <c r="L6" s="491"/>
      <c r="M6" s="491"/>
      <c r="N6" s="491"/>
      <c r="O6" s="491"/>
      <c r="P6" s="491"/>
      <c r="Q6" s="341"/>
      <c r="R6" s="342" t="s">
        <v>260</v>
      </c>
    </row>
    <row r="7" spans="1:21" s="343" customFormat="1" ht="48.6" thickBot="1" x14ac:dyDescent="0.25">
      <c r="A7" s="344"/>
      <c r="B7" s="345"/>
      <c r="C7" s="345"/>
      <c r="D7" s="346" t="s">
        <v>261</v>
      </c>
      <c r="E7" s="346" t="s">
        <v>261</v>
      </c>
      <c r="F7" s="347"/>
      <c r="G7" s="348" t="s">
        <v>262</v>
      </c>
      <c r="H7" s="349"/>
      <c r="I7" s="350" t="s">
        <v>263</v>
      </c>
      <c r="J7" s="351" t="s">
        <v>264</v>
      </c>
      <c r="K7" s="352" t="s">
        <v>272</v>
      </c>
      <c r="L7" s="352" t="s">
        <v>273</v>
      </c>
      <c r="M7" s="352" t="s">
        <v>274</v>
      </c>
      <c r="N7" s="353">
        <v>2020</v>
      </c>
      <c r="O7" s="353">
        <v>2021</v>
      </c>
      <c r="P7" s="354">
        <v>2022</v>
      </c>
      <c r="Q7" s="355" t="s">
        <v>275</v>
      </c>
      <c r="R7" s="356"/>
    </row>
    <row r="8" spans="1:21" ht="12.75" customHeight="1" x14ac:dyDescent="0.25">
      <c r="A8" s="357">
        <v>1</v>
      </c>
      <c r="B8" s="358">
        <v>2</v>
      </c>
      <c r="C8" s="358">
        <v>3</v>
      </c>
      <c r="D8" s="358">
        <v>4</v>
      </c>
      <c r="E8" s="358">
        <v>5</v>
      </c>
      <c r="F8" s="358">
        <v>6</v>
      </c>
      <c r="G8" s="358">
        <v>7</v>
      </c>
      <c r="H8" s="359">
        <v>8</v>
      </c>
      <c r="I8" s="358">
        <v>9</v>
      </c>
      <c r="J8" s="359">
        <v>10</v>
      </c>
      <c r="K8" s="359">
        <v>11</v>
      </c>
      <c r="L8" s="359">
        <v>12</v>
      </c>
      <c r="M8" s="358">
        <v>13</v>
      </c>
      <c r="N8" s="358">
        <v>14</v>
      </c>
      <c r="O8" s="359">
        <v>15</v>
      </c>
      <c r="P8" s="358">
        <v>16</v>
      </c>
      <c r="Q8" s="360">
        <v>17</v>
      </c>
      <c r="R8" s="361">
        <v>18</v>
      </c>
      <c r="S8" s="328"/>
      <c r="T8" s="328"/>
      <c r="U8" s="328"/>
    </row>
    <row r="9" spans="1:21" ht="12.75" customHeight="1" x14ac:dyDescent="0.25">
      <c r="A9" s="494" t="s">
        <v>265</v>
      </c>
      <c r="B9" s="495"/>
      <c r="C9" s="495"/>
      <c r="D9" s="495"/>
      <c r="E9" s="495"/>
      <c r="F9" s="495"/>
      <c r="G9" s="495"/>
      <c r="H9" s="495"/>
      <c r="I9" s="495"/>
      <c r="J9" s="495"/>
      <c r="K9" s="495"/>
      <c r="L9" s="495"/>
      <c r="M9" s="495"/>
      <c r="N9" s="495"/>
      <c r="O9" s="495"/>
      <c r="P9" s="495"/>
      <c r="Q9" s="495"/>
      <c r="R9" s="496"/>
      <c r="S9" s="328"/>
      <c r="T9" s="328"/>
      <c r="U9" s="328"/>
    </row>
    <row r="10" spans="1:21" x14ac:dyDescent="0.25">
      <c r="A10" s="497" t="s">
        <v>266</v>
      </c>
      <c r="B10" s="500"/>
      <c r="C10" s="500"/>
      <c r="D10" s="503"/>
      <c r="E10" s="503"/>
      <c r="F10" s="503"/>
      <c r="G10" s="503"/>
      <c r="H10" s="500"/>
      <c r="I10" s="362" t="s">
        <v>267</v>
      </c>
      <c r="J10" s="362"/>
      <c r="K10" s="363"/>
      <c r="L10" s="363"/>
      <c r="M10" s="364"/>
      <c r="N10" s="364"/>
      <c r="O10" s="364"/>
      <c r="P10" s="364"/>
      <c r="Q10" s="365"/>
      <c r="R10" s="366"/>
      <c r="S10" s="328"/>
      <c r="T10" s="328"/>
      <c r="U10" s="328"/>
    </row>
    <row r="11" spans="1:21" ht="34.5" customHeight="1" x14ac:dyDescent="0.25">
      <c r="A11" s="498"/>
      <c r="B11" s="501"/>
      <c r="C11" s="501"/>
      <c r="D11" s="504"/>
      <c r="E11" s="504"/>
      <c r="F11" s="504"/>
      <c r="G11" s="504"/>
      <c r="H11" s="501"/>
      <c r="I11" s="362" t="s">
        <v>268</v>
      </c>
      <c r="J11" s="362"/>
      <c r="K11" s="363"/>
      <c r="L11" s="363"/>
      <c r="M11" s="364"/>
      <c r="N11" s="364"/>
      <c r="O11" s="364"/>
      <c r="P11" s="364"/>
      <c r="Q11" s="365"/>
      <c r="R11" s="366"/>
      <c r="S11" s="328"/>
      <c r="T11" s="328"/>
      <c r="U11" s="328"/>
    </row>
    <row r="12" spans="1:21" ht="47.25" customHeight="1" x14ac:dyDescent="0.25">
      <c r="A12" s="498"/>
      <c r="B12" s="501"/>
      <c r="C12" s="501"/>
      <c r="D12" s="504"/>
      <c r="E12" s="504"/>
      <c r="F12" s="504"/>
      <c r="G12" s="504"/>
      <c r="H12" s="501"/>
      <c r="I12" s="362" t="s">
        <v>269</v>
      </c>
      <c r="J12" s="362"/>
      <c r="K12" s="363"/>
      <c r="L12" s="363"/>
      <c r="M12" s="364"/>
      <c r="N12" s="364"/>
      <c r="O12" s="364"/>
      <c r="P12" s="364"/>
      <c r="Q12" s="365"/>
      <c r="R12" s="366"/>
      <c r="S12" s="328"/>
      <c r="T12" s="328"/>
      <c r="U12" s="328"/>
    </row>
    <row r="13" spans="1:21" ht="26.4" x14ac:dyDescent="0.25">
      <c r="A13" s="498"/>
      <c r="B13" s="501"/>
      <c r="C13" s="501"/>
      <c r="D13" s="504"/>
      <c r="E13" s="504"/>
      <c r="F13" s="504"/>
      <c r="G13" s="504"/>
      <c r="H13" s="501"/>
      <c r="I13" s="362" t="s">
        <v>270</v>
      </c>
      <c r="J13" s="362"/>
      <c r="K13" s="363"/>
      <c r="L13" s="363"/>
      <c r="M13" s="364"/>
      <c r="N13" s="364"/>
      <c r="O13" s="364"/>
      <c r="P13" s="364"/>
      <c r="Q13" s="365"/>
      <c r="R13" s="366"/>
      <c r="S13" s="328"/>
      <c r="T13" s="328"/>
      <c r="U13" s="328"/>
    </row>
    <row r="14" spans="1:21" ht="12.75" customHeight="1" x14ac:dyDescent="0.25">
      <c r="A14" s="499"/>
      <c r="B14" s="502"/>
      <c r="C14" s="502"/>
      <c r="D14" s="505"/>
      <c r="E14" s="505"/>
      <c r="F14" s="505"/>
      <c r="G14" s="505"/>
      <c r="H14" s="502"/>
      <c r="I14" s="362" t="s">
        <v>15</v>
      </c>
      <c r="J14" s="362"/>
      <c r="K14" s="363"/>
      <c r="L14" s="363"/>
      <c r="M14" s="364"/>
      <c r="N14" s="364"/>
      <c r="O14" s="364"/>
      <c r="P14" s="364"/>
      <c r="Q14" s="365"/>
      <c r="R14" s="366"/>
      <c r="S14" s="328"/>
      <c r="T14" s="328"/>
      <c r="U14" s="328"/>
    </row>
    <row r="15" spans="1:21" ht="12.75" customHeight="1" x14ac:dyDescent="0.25">
      <c r="A15" s="494" t="s">
        <v>107</v>
      </c>
      <c r="B15" s="495"/>
      <c r="C15" s="495"/>
      <c r="D15" s="495"/>
      <c r="E15" s="495"/>
      <c r="F15" s="495"/>
      <c r="G15" s="495"/>
      <c r="H15" s="495"/>
      <c r="I15" s="495"/>
      <c r="J15" s="495"/>
      <c r="K15" s="495"/>
      <c r="L15" s="495"/>
      <c r="M15" s="495"/>
      <c r="N15" s="495"/>
      <c r="O15" s="495"/>
      <c r="P15" s="495"/>
      <c r="Q15" s="495"/>
      <c r="R15" s="496"/>
      <c r="S15" s="328"/>
      <c r="T15" s="328"/>
      <c r="U15" s="328"/>
    </row>
    <row r="16" spans="1:21" x14ac:dyDescent="0.25">
      <c r="A16" s="497" t="s">
        <v>155</v>
      </c>
      <c r="B16" s="500"/>
      <c r="C16" s="500"/>
      <c r="D16" s="503"/>
      <c r="E16" s="503"/>
      <c r="F16" s="503"/>
      <c r="G16" s="503"/>
      <c r="H16" s="500"/>
      <c r="I16" s="362" t="s">
        <v>267</v>
      </c>
      <c r="J16" s="362"/>
      <c r="K16" s="363"/>
      <c r="L16" s="363"/>
      <c r="M16" s="364"/>
      <c r="N16" s="364"/>
      <c r="O16" s="364"/>
      <c r="P16" s="364"/>
      <c r="Q16" s="365"/>
      <c r="R16" s="366"/>
      <c r="S16" s="328"/>
      <c r="T16" s="328"/>
      <c r="U16" s="328"/>
    </row>
    <row r="17" spans="1:21" ht="34.5" customHeight="1" x14ac:dyDescent="0.25">
      <c r="A17" s="498"/>
      <c r="B17" s="501"/>
      <c r="C17" s="501"/>
      <c r="D17" s="504"/>
      <c r="E17" s="504"/>
      <c r="F17" s="504"/>
      <c r="G17" s="504"/>
      <c r="H17" s="501"/>
      <c r="I17" s="362" t="s">
        <v>268</v>
      </c>
      <c r="J17" s="362"/>
      <c r="K17" s="363"/>
      <c r="L17" s="363"/>
      <c r="M17" s="364"/>
      <c r="N17" s="364"/>
      <c r="O17" s="364"/>
      <c r="P17" s="364"/>
      <c r="Q17" s="365"/>
      <c r="R17" s="366"/>
      <c r="S17" s="328"/>
      <c r="T17" s="328"/>
      <c r="U17" s="328"/>
    </row>
    <row r="18" spans="1:21" ht="47.25" customHeight="1" x14ac:dyDescent="0.25">
      <c r="A18" s="498"/>
      <c r="B18" s="501"/>
      <c r="C18" s="501"/>
      <c r="D18" s="504"/>
      <c r="E18" s="504"/>
      <c r="F18" s="504"/>
      <c r="G18" s="504"/>
      <c r="H18" s="501"/>
      <c r="I18" s="362" t="s">
        <v>269</v>
      </c>
      <c r="J18" s="362"/>
      <c r="K18" s="363"/>
      <c r="L18" s="363"/>
      <c r="M18" s="364"/>
      <c r="N18" s="364"/>
      <c r="O18" s="364"/>
      <c r="P18" s="364"/>
      <c r="Q18" s="365"/>
      <c r="R18" s="366"/>
      <c r="S18" s="328"/>
      <c r="T18" s="328"/>
      <c r="U18" s="328"/>
    </row>
    <row r="19" spans="1:21" ht="26.4" x14ac:dyDescent="0.25">
      <c r="A19" s="498"/>
      <c r="B19" s="501"/>
      <c r="C19" s="501"/>
      <c r="D19" s="504"/>
      <c r="E19" s="504"/>
      <c r="F19" s="504"/>
      <c r="G19" s="504"/>
      <c r="H19" s="501"/>
      <c r="I19" s="362" t="s">
        <v>270</v>
      </c>
      <c r="J19" s="362"/>
      <c r="K19" s="363"/>
      <c r="L19" s="363"/>
      <c r="M19" s="364"/>
      <c r="N19" s="364"/>
      <c r="O19" s="364"/>
      <c r="P19" s="364"/>
      <c r="Q19" s="365"/>
      <c r="R19" s="366"/>
      <c r="S19" s="328"/>
      <c r="T19" s="328"/>
      <c r="U19" s="328"/>
    </row>
    <row r="20" spans="1:21" ht="12.75" customHeight="1" thickBot="1" x14ac:dyDescent="0.3">
      <c r="A20" s="507"/>
      <c r="B20" s="506"/>
      <c r="C20" s="506"/>
      <c r="D20" s="508"/>
      <c r="E20" s="508"/>
      <c r="F20" s="508"/>
      <c r="G20" s="508"/>
      <c r="H20" s="506"/>
      <c r="I20" s="367" t="s">
        <v>15</v>
      </c>
      <c r="J20" s="367"/>
      <c r="K20" s="368"/>
      <c r="L20" s="368"/>
      <c r="M20" s="369"/>
      <c r="N20" s="369"/>
      <c r="O20" s="369"/>
      <c r="P20" s="369"/>
      <c r="Q20" s="370"/>
      <c r="R20" s="371"/>
      <c r="S20" s="328"/>
      <c r="T20" s="328"/>
      <c r="U20" s="328"/>
    </row>
    <row r="21" spans="1:21" x14ac:dyDescent="0.25">
      <c r="A21" s="334"/>
      <c r="B21" s="334"/>
      <c r="C21" s="334"/>
      <c r="D21" s="334"/>
      <c r="E21" s="334"/>
      <c r="F21" s="335"/>
      <c r="G21" s="335"/>
      <c r="H21" s="334"/>
      <c r="I21" s="334"/>
      <c r="J21" s="334"/>
      <c r="K21" s="334"/>
      <c r="L21" s="334"/>
      <c r="M21" s="334"/>
      <c r="N21" s="334"/>
      <c r="O21" s="334"/>
      <c r="P21" s="334"/>
      <c r="Q21" s="334"/>
      <c r="R21" s="334"/>
      <c r="S21" s="328"/>
      <c r="T21" s="328"/>
      <c r="U21" s="328"/>
    </row>
    <row r="22" spans="1:21" x14ac:dyDescent="0.25">
      <c r="A22" s="331" t="s">
        <v>209</v>
      </c>
      <c r="B22" s="331"/>
      <c r="C22" s="331"/>
      <c r="D22" s="328"/>
      <c r="E22" s="328"/>
      <c r="F22" s="331"/>
      <c r="G22" s="331"/>
      <c r="H22" s="328"/>
      <c r="I22" s="328"/>
      <c r="J22" s="328"/>
      <c r="K22" s="328"/>
      <c r="L22" s="328"/>
      <c r="M22" s="328"/>
      <c r="N22" s="328"/>
      <c r="O22" s="328"/>
      <c r="P22" s="328"/>
      <c r="Q22" s="328"/>
      <c r="R22" s="328"/>
      <c r="S22" s="328"/>
      <c r="T22" s="328"/>
      <c r="U22" s="328"/>
    </row>
    <row r="23" spans="1:21" x14ac:dyDescent="0.25">
      <c r="A23" s="331"/>
      <c r="B23" s="331"/>
      <c r="C23" s="331"/>
      <c r="D23" s="328"/>
      <c r="E23" s="328"/>
      <c r="F23" s="331"/>
      <c r="G23" s="331"/>
      <c r="H23" s="328"/>
      <c r="I23" s="328"/>
      <c r="J23" s="328"/>
      <c r="K23" s="328"/>
      <c r="L23" s="328"/>
      <c r="M23" s="328"/>
      <c r="N23" s="328"/>
      <c r="O23" s="328"/>
      <c r="P23" s="328"/>
      <c r="Q23" s="328"/>
      <c r="R23" s="328"/>
      <c r="S23" s="328"/>
      <c r="T23" s="328"/>
      <c r="U23" s="328"/>
    </row>
    <row r="24" spans="1:21" x14ac:dyDescent="0.25">
      <c r="A24" s="372" t="s">
        <v>271</v>
      </c>
      <c r="B24" s="331"/>
      <c r="C24" s="331"/>
      <c r="D24" s="328"/>
      <c r="E24" s="328"/>
      <c r="F24" s="331"/>
      <c r="G24" s="331"/>
      <c r="H24" s="328"/>
      <c r="I24" s="328"/>
      <c r="J24" s="328"/>
      <c r="K24" s="328"/>
      <c r="L24" s="328"/>
      <c r="M24" s="328"/>
      <c r="N24" s="328"/>
      <c r="O24" s="328"/>
      <c r="P24" s="328"/>
      <c r="Q24" s="328"/>
      <c r="R24" s="328"/>
    </row>
    <row r="25" spans="1:21" x14ac:dyDescent="0.25">
      <c r="A25" s="372"/>
      <c r="B25" s="373"/>
      <c r="C25" s="328"/>
      <c r="D25" s="328"/>
      <c r="E25" s="328"/>
      <c r="F25" s="331"/>
      <c r="G25" s="331"/>
      <c r="H25" s="328"/>
      <c r="I25" s="328"/>
      <c r="J25" s="328"/>
      <c r="K25" s="328"/>
      <c r="L25" s="328"/>
      <c r="M25" s="328"/>
      <c r="N25" s="328"/>
      <c r="O25" s="328"/>
      <c r="P25" s="328"/>
      <c r="Q25" s="328"/>
      <c r="R25" s="328"/>
    </row>
    <row r="26" spans="1:21" x14ac:dyDescent="0.25">
      <c r="A26" s="328"/>
      <c r="B26" s="373"/>
      <c r="C26" s="328"/>
      <c r="D26" s="328"/>
      <c r="E26" s="328"/>
      <c r="F26" s="331"/>
      <c r="G26" s="331"/>
      <c r="H26" s="328"/>
      <c r="I26" s="328"/>
      <c r="J26" s="328"/>
      <c r="K26" s="328"/>
      <c r="L26" s="328"/>
      <c r="M26" s="328"/>
      <c r="N26" s="328"/>
      <c r="O26" s="328"/>
      <c r="P26" s="328"/>
      <c r="Q26" s="328"/>
      <c r="R26" s="328"/>
    </row>
    <row r="27" spans="1:21" x14ac:dyDescent="0.25">
      <c r="A27" s="328"/>
      <c r="B27" s="373"/>
      <c r="C27" s="328"/>
      <c r="D27" s="328"/>
      <c r="E27" s="328"/>
      <c r="F27" s="331"/>
      <c r="G27" s="331"/>
      <c r="H27" s="328"/>
      <c r="I27" s="328"/>
      <c r="J27" s="328"/>
      <c r="K27" s="328"/>
      <c r="L27" s="328"/>
      <c r="M27" s="328"/>
      <c r="N27" s="328"/>
      <c r="O27" s="328"/>
      <c r="P27" s="328"/>
      <c r="Q27" s="328"/>
      <c r="R27" s="328"/>
    </row>
    <row r="28" spans="1:21" x14ac:dyDescent="0.25">
      <c r="A28" s="328"/>
      <c r="B28" s="373"/>
      <c r="C28" s="328"/>
      <c r="D28" s="328"/>
      <c r="E28" s="328"/>
      <c r="F28" s="331"/>
      <c r="G28" s="331"/>
      <c r="H28" s="328"/>
      <c r="I28" s="328"/>
      <c r="J28" s="328"/>
      <c r="K28" s="328"/>
      <c r="L28" s="328"/>
      <c r="M28" s="328"/>
      <c r="N28" s="328"/>
      <c r="O28" s="328"/>
      <c r="P28" s="328"/>
      <c r="Q28" s="328"/>
      <c r="R28" s="328"/>
    </row>
    <row r="29" spans="1:21" x14ac:dyDescent="0.25">
      <c r="A29" s="328"/>
      <c r="B29" s="373"/>
      <c r="C29" s="328"/>
      <c r="D29" s="328"/>
      <c r="E29" s="328"/>
      <c r="F29" s="331"/>
      <c r="G29" s="331"/>
      <c r="H29" s="328"/>
      <c r="I29" s="328"/>
      <c r="J29" s="328"/>
      <c r="K29" s="328"/>
      <c r="L29" s="328"/>
      <c r="M29" s="328"/>
      <c r="N29" s="328"/>
      <c r="O29" s="328"/>
      <c r="P29" s="328"/>
      <c r="Q29" s="328"/>
      <c r="R29" s="328"/>
    </row>
    <row r="30" spans="1:21" x14ac:dyDescent="0.25">
      <c r="A30" s="328"/>
      <c r="B30" s="373"/>
      <c r="C30" s="328"/>
      <c r="D30" s="328"/>
      <c r="E30" s="328"/>
      <c r="F30" s="331"/>
      <c r="G30" s="331"/>
      <c r="H30" s="328"/>
      <c r="I30" s="328"/>
      <c r="J30" s="328"/>
      <c r="K30" s="328"/>
      <c r="L30" s="328"/>
      <c r="M30" s="328"/>
      <c r="N30" s="328"/>
      <c r="O30" s="328"/>
      <c r="P30" s="328"/>
      <c r="Q30" s="328"/>
      <c r="R30" s="328"/>
    </row>
    <row r="31" spans="1:21" x14ac:dyDescent="0.25">
      <c r="A31" s="328"/>
      <c r="B31" s="373"/>
      <c r="C31" s="328"/>
      <c r="D31" s="328"/>
      <c r="E31" s="328"/>
      <c r="F31" s="331"/>
      <c r="G31" s="331"/>
      <c r="H31" s="328"/>
      <c r="I31" s="328"/>
      <c r="J31" s="328"/>
      <c r="K31" s="328"/>
      <c r="L31" s="328"/>
      <c r="M31" s="328"/>
      <c r="N31" s="328"/>
      <c r="O31" s="328"/>
      <c r="P31" s="328"/>
      <c r="Q31" s="328"/>
      <c r="R31" s="328"/>
    </row>
    <row r="32" spans="1:21" x14ac:dyDescent="0.25">
      <c r="A32" s="328"/>
      <c r="B32" s="373"/>
      <c r="C32" s="328"/>
      <c r="D32" s="328"/>
      <c r="E32" s="328"/>
      <c r="F32" s="331"/>
      <c r="G32" s="331"/>
      <c r="H32" s="328"/>
      <c r="I32" s="328"/>
      <c r="J32" s="328"/>
      <c r="K32" s="328"/>
      <c r="L32" s="328"/>
      <c r="M32" s="328"/>
      <c r="N32" s="328"/>
      <c r="O32" s="328"/>
      <c r="P32" s="328"/>
      <c r="Q32" s="328"/>
      <c r="R32" s="328"/>
    </row>
    <row r="33" spans="1:18" x14ac:dyDescent="0.25">
      <c r="A33" s="328"/>
      <c r="B33" s="373"/>
      <c r="C33" s="328"/>
      <c r="D33" s="328"/>
      <c r="E33" s="328"/>
      <c r="F33" s="331"/>
      <c r="G33" s="331"/>
      <c r="H33" s="328"/>
      <c r="I33" s="328"/>
      <c r="J33" s="328"/>
      <c r="K33" s="328"/>
      <c r="L33" s="328"/>
      <c r="M33" s="328"/>
      <c r="N33" s="328"/>
      <c r="O33" s="328"/>
      <c r="P33" s="328"/>
      <c r="Q33" s="328"/>
      <c r="R33" s="328"/>
    </row>
    <row r="34" spans="1:18" x14ac:dyDescent="0.25">
      <c r="A34" s="328"/>
      <c r="B34" s="373"/>
      <c r="C34" s="328"/>
      <c r="D34" s="328"/>
      <c r="E34" s="328"/>
      <c r="F34" s="331"/>
      <c r="G34" s="331"/>
      <c r="H34" s="328"/>
      <c r="I34" s="328"/>
      <c r="J34" s="328"/>
      <c r="K34" s="328"/>
      <c r="L34" s="328"/>
      <c r="M34" s="328"/>
      <c r="N34" s="328"/>
      <c r="O34" s="328"/>
      <c r="P34" s="328"/>
      <c r="Q34" s="328"/>
      <c r="R34" s="328"/>
    </row>
  </sheetData>
  <mergeCells count="21">
    <mergeCell ref="H16:H20"/>
    <mergeCell ref="G10:G14"/>
    <mergeCell ref="H10:H14"/>
    <mergeCell ref="A15:R15"/>
    <mergeCell ref="A16:A20"/>
    <mergeCell ref="B16:B20"/>
    <mergeCell ref="C16:C20"/>
    <mergeCell ref="D16:D20"/>
    <mergeCell ref="E16:E20"/>
    <mergeCell ref="F16:F20"/>
    <mergeCell ref="G16:G20"/>
    <mergeCell ref="N4:R4"/>
    <mergeCell ref="I6:J6"/>
    <mergeCell ref="K6:P6"/>
    <mergeCell ref="A9:R9"/>
    <mergeCell ref="A10:A14"/>
    <mergeCell ref="B10:B14"/>
    <mergeCell ref="C10:C14"/>
    <mergeCell ref="D10:D14"/>
    <mergeCell ref="E10:E14"/>
    <mergeCell ref="F10:F14"/>
  </mergeCells>
  <pageMargins left="0.15748031496062992" right="0.15748031496062992" top="0.78740157480314965" bottom="0.78740157480314965" header="0" footer="0"/>
  <pageSetup paperSize="9" scale="90" orientation="landscape" r:id="rId1"/>
  <headerFooter alignWithMargins="0"/>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32"/>
  <sheetViews>
    <sheetView workbookViewId="0">
      <selection activeCell="G20" sqref="G20"/>
    </sheetView>
  </sheetViews>
  <sheetFormatPr defaultColWidth="9.33203125" defaultRowHeight="13.2" x14ac:dyDescent="0.25"/>
  <cols>
    <col min="1" max="1" width="40" style="12" bestFit="1" customWidth="1"/>
    <col min="2" max="2" width="11.6640625" style="12" bestFit="1" customWidth="1"/>
    <col min="3" max="3" width="11.6640625" style="12" customWidth="1"/>
    <col min="4" max="4" width="11.6640625" style="12" bestFit="1" customWidth="1"/>
    <col min="5" max="6" width="11.6640625" style="12" customWidth="1"/>
    <col min="7" max="10" width="10.33203125" style="12" bestFit="1" customWidth="1"/>
    <col min="11" max="11" width="10.109375" style="12" bestFit="1" customWidth="1"/>
    <col min="12" max="12" width="10.6640625" style="12" bestFit="1" customWidth="1"/>
    <col min="13" max="16384" width="9.33203125" style="12"/>
  </cols>
  <sheetData>
    <row r="1" spans="1:14" x14ac:dyDescent="0.25">
      <c r="B1" s="12">
        <v>2017</v>
      </c>
      <c r="C1" s="12" t="s">
        <v>117</v>
      </c>
      <c r="D1" s="12" t="s">
        <v>182</v>
      </c>
      <c r="E1" s="12" t="s">
        <v>181</v>
      </c>
      <c r="F1" s="12" t="s">
        <v>307</v>
      </c>
      <c r="G1" s="12">
        <v>2019</v>
      </c>
      <c r="H1" s="12">
        <v>2020</v>
      </c>
    </row>
    <row r="2" spans="1:14" x14ac:dyDescent="0.25">
      <c r="A2" s="6" t="s">
        <v>3</v>
      </c>
      <c r="B2" s="10">
        <v>63892294.770000003</v>
      </c>
      <c r="C2" s="10">
        <f>SUM(C3:C12)</f>
        <v>65186443</v>
      </c>
      <c r="D2" s="10">
        <f>SUM(D3:D12)</f>
        <v>64773555.809999987</v>
      </c>
      <c r="E2" s="10">
        <f t="shared" ref="E2:F2" ca="1" si="0">SUM(E3:E12)</f>
        <v>4191006</v>
      </c>
      <c r="F2" s="10">
        <f t="shared" ca="1" si="0"/>
        <v>825115</v>
      </c>
      <c r="G2" s="10">
        <f ca="1">E2+F2</f>
        <v>5016121</v>
      </c>
      <c r="H2" s="10">
        <f t="shared" ref="H2" ca="1" si="1">SUM(H3:H12)</f>
        <v>4629640</v>
      </c>
      <c r="I2" s="10"/>
      <c r="J2" s="10"/>
      <c r="K2" s="10"/>
      <c r="L2" s="21"/>
      <c r="M2" s="21"/>
      <c r="N2" s="21"/>
    </row>
    <row r="3" spans="1:14" x14ac:dyDescent="0.25">
      <c r="A3" s="8" t="s">
        <v>19</v>
      </c>
      <c r="B3" s="10">
        <v>28592760.600000005</v>
      </c>
      <c r="C3" s="10">
        <v>27638840</v>
      </c>
      <c r="D3" s="10">
        <v>27255128.319999997</v>
      </c>
      <c r="E3" s="10">
        <f ca="1">SUMIF('Omatulud (3)'!$A$5:C$99,$A3,'Omatulud (3)'!C$5:C$99)</f>
        <v>0</v>
      </c>
      <c r="F3" s="10">
        <f ca="1">SUMIF('Omatulud (3)'!$A$5:D$99,$A3,'Omatulud (3)'!D$5:D$99)</f>
        <v>0</v>
      </c>
      <c r="G3" s="10">
        <f t="shared" ref="G3:G18" ca="1" si="2">E3+F3</f>
        <v>0</v>
      </c>
      <c r="H3" s="10">
        <f ca="1">SUMIF('Omatulud (3)'!$A$5:F$99,$A3,'Omatulud (3)'!F$5:F$99)</f>
        <v>0</v>
      </c>
      <c r="I3" s="10"/>
      <c r="J3" s="10"/>
      <c r="K3" s="10"/>
      <c r="L3" s="21"/>
      <c r="M3" s="21"/>
      <c r="N3" s="21"/>
    </row>
    <row r="4" spans="1:14" x14ac:dyDescent="0.25">
      <c r="A4" s="8" t="s">
        <v>24</v>
      </c>
      <c r="B4" s="10">
        <v>3724902.4500000011</v>
      </c>
      <c r="C4" s="10">
        <v>4137659</v>
      </c>
      <c r="D4" s="10">
        <v>4022456.3599999994</v>
      </c>
      <c r="E4" s="10">
        <f ca="1">SUMIF('Omatulud (3)'!$A$5:C$99,$A4,'Omatulud (3)'!C$5:C$99)</f>
        <v>1279</v>
      </c>
      <c r="F4" s="10">
        <f ca="1">SUMIF('Omatulud (3)'!$A$5:D$99,$A4,'Omatulud (3)'!D$5:D$99)</f>
        <v>0</v>
      </c>
      <c r="G4" s="10">
        <f t="shared" ca="1" si="2"/>
        <v>1279</v>
      </c>
      <c r="H4" s="10">
        <f ca="1">SUMIF('Omatulud (3)'!$A$5:F$99,$A4,'Omatulud (3)'!F$5:F$99)</f>
        <v>1280</v>
      </c>
      <c r="I4" s="10"/>
      <c r="J4" s="10"/>
      <c r="K4" s="10"/>
      <c r="L4" s="21"/>
      <c r="M4" s="21"/>
      <c r="N4" s="21"/>
    </row>
    <row r="5" spans="1:14" x14ac:dyDescent="0.25">
      <c r="A5" s="8" t="s">
        <v>20</v>
      </c>
      <c r="B5" s="10">
        <v>4980118.51</v>
      </c>
      <c r="C5" s="10">
        <v>5144210</v>
      </c>
      <c r="D5" s="10">
        <v>5367919.42</v>
      </c>
      <c r="E5" s="10">
        <f ca="1">SUMIF('Omatulud (3)'!$A$5:C$99,$A5,'Omatulud (3)'!C$5:C$99)</f>
        <v>0</v>
      </c>
      <c r="F5" s="10">
        <f ca="1">SUMIF('Omatulud (3)'!$A$5:D$99,$A5,'Omatulud (3)'!D$5:D$99)</f>
        <v>0</v>
      </c>
      <c r="G5" s="10">
        <f t="shared" ca="1" si="2"/>
        <v>0</v>
      </c>
      <c r="H5" s="10">
        <f ca="1">SUMIF('Omatulud (3)'!$A$5:F$99,$A5,'Omatulud (3)'!F$5:F$99)</f>
        <v>0</v>
      </c>
      <c r="I5" s="10"/>
      <c r="J5" s="10"/>
      <c r="K5" s="10"/>
      <c r="L5" s="21"/>
      <c r="M5" s="21"/>
      <c r="N5" s="21"/>
    </row>
    <row r="6" spans="1:14" x14ac:dyDescent="0.25">
      <c r="A6" s="8" t="s">
        <v>29</v>
      </c>
      <c r="B6" s="10">
        <v>4648288.17</v>
      </c>
      <c r="C6" s="10">
        <v>5689425</v>
      </c>
      <c r="D6" s="10">
        <v>5784462.5500000007</v>
      </c>
      <c r="E6" s="10">
        <f ca="1">SUMIF('Omatulud (3)'!$A$5:C$99,$A6,'Omatulud (3)'!C$5:C$99)</f>
        <v>0</v>
      </c>
      <c r="F6" s="10">
        <f ca="1">SUMIF('Omatulud (3)'!$A$5:D$99,$A6,'Omatulud (3)'!D$5:D$99)</f>
        <v>0</v>
      </c>
      <c r="G6" s="10">
        <f t="shared" ca="1" si="2"/>
        <v>0</v>
      </c>
      <c r="H6" s="10">
        <f ca="1">SUMIF('Omatulud (3)'!$A$5:F$99,$A6,'Omatulud (3)'!F$5:F$99)</f>
        <v>0</v>
      </c>
      <c r="I6" s="10"/>
      <c r="J6" s="10"/>
      <c r="K6" s="10"/>
      <c r="L6" s="21"/>
      <c r="M6" s="21"/>
      <c r="N6" s="21"/>
    </row>
    <row r="7" spans="1:14" x14ac:dyDescent="0.25">
      <c r="A7" s="8" t="s">
        <v>25</v>
      </c>
      <c r="B7" s="10">
        <v>6136.28</v>
      </c>
      <c r="C7" s="10">
        <v>20072</v>
      </c>
      <c r="D7" s="10">
        <v>19502.260000000002</v>
      </c>
      <c r="E7" s="10">
        <f ca="1">SUMIF('Omatulud (3)'!$A$5:C$99,$A7,'Omatulud (3)'!C$5:C$99)</f>
        <v>0</v>
      </c>
      <c r="F7" s="10">
        <f ca="1">SUMIF('Omatulud (3)'!$A$5:D$99,$A7,'Omatulud (3)'!D$5:D$99)</f>
        <v>0</v>
      </c>
      <c r="G7" s="10">
        <f t="shared" ca="1" si="2"/>
        <v>0</v>
      </c>
      <c r="H7" s="10">
        <f ca="1">SUMIF('Omatulud (3)'!$A$5:F$99,$A7,'Omatulud (3)'!F$5:F$99)</f>
        <v>0</v>
      </c>
      <c r="I7" s="10"/>
      <c r="J7" s="10"/>
      <c r="K7" s="10"/>
      <c r="L7" s="21"/>
      <c r="M7" s="21"/>
      <c r="N7" s="21"/>
    </row>
    <row r="8" spans="1:14" x14ac:dyDescent="0.25">
      <c r="A8" s="8" t="s">
        <v>26</v>
      </c>
      <c r="B8" s="10">
        <v>7585732</v>
      </c>
      <c r="C8" s="10">
        <v>6126472</v>
      </c>
      <c r="D8" s="10">
        <v>6120068.7699999977</v>
      </c>
      <c r="E8" s="10">
        <f ca="1">SUMIF('Omatulud (3)'!$A$5:C$99,$A8,'Omatulud (3)'!C$5:C$99)</f>
        <v>0</v>
      </c>
      <c r="F8" s="10">
        <f ca="1">SUMIF('Omatulud (3)'!$A$5:D$99,$A8,'Omatulud (3)'!D$5:D$99)</f>
        <v>0</v>
      </c>
      <c r="G8" s="10">
        <f t="shared" ca="1" si="2"/>
        <v>0</v>
      </c>
      <c r="H8" s="10">
        <f ca="1">SUMIF('Omatulud (3)'!$A$5:F$99,$A8,'Omatulud (3)'!F$5:F$99)</f>
        <v>0</v>
      </c>
      <c r="I8" s="10"/>
      <c r="J8" s="10"/>
      <c r="K8" s="10"/>
      <c r="L8" s="21"/>
      <c r="M8" s="21"/>
      <c r="N8" s="21"/>
    </row>
    <row r="9" spans="1:14" x14ac:dyDescent="0.25">
      <c r="A9" s="8" t="s">
        <v>21</v>
      </c>
      <c r="B9" s="10">
        <v>3923475.17</v>
      </c>
      <c r="C9" s="10">
        <v>5034062</v>
      </c>
      <c r="D9" s="10">
        <v>5007932.9999999991</v>
      </c>
      <c r="E9" s="10">
        <f ca="1">SUMIF('Omatulud (3)'!$A$5:C$99,$A9,'Omatulud (3)'!C$5:C$99)</f>
        <v>4189727</v>
      </c>
      <c r="F9" s="10">
        <f ca="1">SUMIF('Omatulud (3)'!$A$5:D$99,$A9,'Omatulud (3)'!D$5:D$99)</f>
        <v>825115</v>
      </c>
      <c r="G9" s="10">
        <f t="shared" ca="1" si="2"/>
        <v>5014842</v>
      </c>
      <c r="H9" s="10">
        <f ca="1">SUMIF('Omatulud (3)'!$A$5:F$99,$A9,'Omatulud (3)'!F$5:F$99)</f>
        <v>4628360</v>
      </c>
      <c r="I9" s="10"/>
      <c r="J9" s="10"/>
      <c r="K9" s="10"/>
      <c r="L9" s="21"/>
      <c r="M9" s="21"/>
      <c r="N9" s="21"/>
    </row>
    <row r="10" spans="1:14" x14ac:dyDescent="0.25">
      <c r="A10" s="8" t="s">
        <v>27</v>
      </c>
      <c r="B10" s="10">
        <v>9095523.5800000001</v>
      </c>
      <c r="C10" s="10">
        <v>9864782</v>
      </c>
      <c r="D10" s="10">
        <v>9868679.0700000003</v>
      </c>
      <c r="E10" s="10">
        <f ca="1">SUMIF('Omatulud (3)'!$A$5:C$99,$A10,'Omatulud (3)'!C$5:C$99)</f>
        <v>0</v>
      </c>
      <c r="F10" s="10">
        <f ca="1">SUMIF('Omatulud (3)'!$A$5:D$99,$A10,'Omatulud (3)'!D$5:D$99)</f>
        <v>0</v>
      </c>
      <c r="G10" s="10">
        <f t="shared" ca="1" si="2"/>
        <v>0</v>
      </c>
      <c r="H10" s="10">
        <f ca="1">SUMIF('Omatulud (3)'!$A$5:F$99,$A10,'Omatulud (3)'!F$5:F$99)</f>
        <v>0</v>
      </c>
      <c r="I10" s="10"/>
      <c r="J10" s="10"/>
      <c r="K10" s="10"/>
      <c r="L10" s="21"/>
      <c r="M10" s="21"/>
      <c r="N10" s="21"/>
    </row>
    <row r="11" spans="1:14" x14ac:dyDescent="0.25">
      <c r="A11" s="8" t="s">
        <v>18</v>
      </c>
      <c r="B11" s="10">
        <v>174948.82</v>
      </c>
      <c r="C11" s="10">
        <v>228621</v>
      </c>
      <c r="D11" s="10">
        <v>196628.18</v>
      </c>
      <c r="E11" s="10">
        <f ca="1">SUMIF('Omatulud (3)'!$A$5:C$99,$A11,'Omatulud (3)'!C$5:C$99)</f>
        <v>0</v>
      </c>
      <c r="F11" s="10">
        <f ca="1">SUMIF('Omatulud (3)'!$A$5:D$99,$A11,'Omatulud (3)'!D$5:D$99)</f>
        <v>0</v>
      </c>
      <c r="G11" s="10">
        <f t="shared" ca="1" si="2"/>
        <v>0</v>
      </c>
      <c r="H11" s="10">
        <f ca="1">SUMIF('Omatulud (3)'!$A$5:F$99,$A11,'Omatulud (3)'!F$5:F$99)</f>
        <v>0</v>
      </c>
      <c r="I11" s="10"/>
      <c r="J11" s="10"/>
      <c r="K11" s="10"/>
      <c r="L11" s="21"/>
      <c r="M11" s="21"/>
      <c r="N11" s="21"/>
    </row>
    <row r="12" spans="1:14" x14ac:dyDescent="0.25">
      <c r="A12" s="9" t="s">
        <v>28</v>
      </c>
      <c r="B12" s="10">
        <v>1160409.19</v>
      </c>
      <c r="C12" s="10">
        <v>1302300</v>
      </c>
      <c r="D12" s="10">
        <v>1130777.8799999999</v>
      </c>
      <c r="E12" s="10">
        <f ca="1">SUMIF('Omatulud (3)'!$A$5:C$99,$A12,'Omatulud (3)'!C$5:C$99)</f>
        <v>0</v>
      </c>
      <c r="F12" s="10">
        <f ca="1">SUMIF('Omatulud (3)'!$A$5:D$99,$A12,'Omatulud (3)'!D$5:D$99)</f>
        <v>0</v>
      </c>
      <c r="G12" s="10">
        <f t="shared" ca="1" si="2"/>
        <v>0</v>
      </c>
      <c r="H12" s="10">
        <f ca="1">SUMIF('Omatulud (3)'!$A$5:F$99,$A12,'Omatulud (3)'!F$5:F$99)</f>
        <v>0</v>
      </c>
      <c r="I12" s="10"/>
      <c r="J12" s="10"/>
      <c r="K12" s="10"/>
      <c r="L12" s="21"/>
      <c r="M12" s="21"/>
      <c r="N12" s="21"/>
    </row>
    <row r="13" spans="1:14" x14ac:dyDescent="0.25">
      <c r="A13" s="6" t="s">
        <v>22</v>
      </c>
      <c r="B13" s="10">
        <v>187738.75999999998</v>
      </c>
      <c r="C13" s="10">
        <v>242052</v>
      </c>
      <c r="D13" s="10">
        <v>257666.77</v>
      </c>
      <c r="E13" s="10">
        <f ca="1">SUMIF('Omatulud (3)'!$A$5:C$99,$A13,'Omatulud (3)'!C$5:C$99)</f>
        <v>0</v>
      </c>
      <c r="F13" s="10">
        <f ca="1">SUMIF('Omatulud (3)'!$A$5:D$99,$A13,'Omatulud (3)'!D$5:D$99)</f>
        <v>0</v>
      </c>
      <c r="G13" s="10">
        <f t="shared" ca="1" si="2"/>
        <v>0</v>
      </c>
      <c r="H13" s="10">
        <f ca="1">SUMIF('Omatulud (3)'!$A$5:F$99,$A13,'Omatulud (3)'!F$5:F$99)</f>
        <v>0</v>
      </c>
      <c r="I13" s="10"/>
      <c r="J13" s="10"/>
      <c r="K13" s="10"/>
      <c r="L13" s="21"/>
      <c r="M13" s="21"/>
      <c r="N13" s="21"/>
    </row>
    <row r="14" spans="1:14" x14ac:dyDescent="0.25">
      <c r="A14" s="6" t="s">
        <v>17</v>
      </c>
      <c r="B14" s="10">
        <v>3911473.12</v>
      </c>
      <c r="C14" s="10">
        <v>4063986</v>
      </c>
      <c r="D14" s="10">
        <v>4277562.7599999988</v>
      </c>
      <c r="E14" s="10">
        <f ca="1">SUMIF('Omatulud (3)'!$A$5:C$99,$A14,'Omatulud (3)'!C$5:C$99)</f>
        <v>23300</v>
      </c>
      <c r="F14" s="10">
        <f ca="1">SUMIF('Omatulud (3)'!$A$5:D$99,$A14,'Omatulud (3)'!D$5:D$99)</f>
        <v>-5500</v>
      </c>
      <c r="G14" s="10">
        <f t="shared" ca="1" si="2"/>
        <v>17800</v>
      </c>
      <c r="H14" s="10">
        <f ca="1">SUMIF('Omatulud (3)'!$A$5:F$99,$A14,'Omatulud (3)'!F$5:F$99)</f>
        <v>18700</v>
      </c>
      <c r="I14" s="10"/>
      <c r="J14" s="10"/>
      <c r="K14" s="10"/>
      <c r="L14" s="21"/>
      <c r="M14" s="21"/>
      <c r="N14" s="21"/>
    </row>
    <row r="15" spans="1:14" x14ac:dyDescent="0.25">
      <c r="A15" s="6" t="s">
        <v>23</v>
      </c>
      <c r="B15" s="10">
        <v>2385085.9600000004</v>
      </c>
      <c r="C15" s="10">
        <v>2546834</v>
      </c>
      <c r="D15" s="10">
        <v>2573062.69</v>
      </c>
      <c r="E15" s="10">
        <f ca="1">SUMIF('Omatulud (3)'!$A$5:C$99,$A15,'Omatulud (3)'!C$5:C$99)</f>
        <v>0</v>
      </c>
      <c r="F15" s="10">
        <f ca="1">SUMIF('Omatulud (3)'!$A$5:D$99,$A15,'Omatulud (3)'!D$5:D$99)</f>
        <v>19000</v>
      </c>
      <c r="G15" s="10">
        <f t="shared" ca="1" si="2"/>
        <v>19000</v>
      </c>
      <c r="H15" s="10">
        <f ca="1">SUMIF('Omatulud (3)'!$A$5:F$99,$A15,'Omatulud (3)'!F$5:F$99)</f>
        <v>19000</v>
      </c>
      <c r="I15" s="10"/>
      <c r="J15" s="10"/>
      <c r="K15" s="10"/>
      <c r="L15" s="21"/>
      <c r="M15" s="21"/>
      <c r="N15" s="21"/>
    </row>
    <row r="16" spans="1:14" x14ac:dyDescent="0.25">
      <c r="A16" s="6" t="s">
        <v>16</v>
      </c>
      <c r="B16" s="10">
        <v>8438000.8300000019</v>
      </c>
      <c r="C16" s="10">
        <v>9341563</v>
      </c>
      <c r="D16" s="10">
        <v>9393029.7599999998</v>
      </c>
      <c r="E16" s="10">
        <f ca="1">SUMIF('Omatulud (3)'!$A$5:C$99,$A16,'Omatulud (3)'!C$5:C$99)</f>
        <v>1480928</v>
      </c>
      <c r="F16" s="10">
        <f ca="1">SUMIF('Omatulud (3)'!$A$5:D$99,$A16,'Omatulud (3)'!D$5:D$99)</f>
        <v>182186</v>
      </c>
      <c r="G16" s="10">
        <f t="shared" ca="1" si="2"/>
        <v>1663114</v>
      </c>
      <c r="H16" s="10">
        <f ca="1">SUMIF('Omatulud (3)'!$A$5:F$99,$A16,'Omatulud (3)'!F$5:F$99)</f>
        <v>1686064</v>
      </c>
      <c r="I16" s="10"/>
      <c r="J16" s="10"/>
      <c r="K16" s="10"/>
      <c r="L16" s="21"/>
      <c r="M16" s="21"/>
      <c r="N16" s="21"/>
    </row>
    <row r="17" spans="1:14" x14ac:dyDescent="0.25">
      <c r="A17" s="40" t="s">
        <v>4</v>
      </c>
      <c r="B17" s="10">
        <v>0</v>
      </c>
      <c r="C17" s="10">
        <v>0</v>
      </c>
      <c r="D17" s="10">
        <v>0</v>
      </c>
      <c r="E17" s="10">
        <f ca="1">SUMIF('Omatulud (3)'!$A$5:C$99,$A17,'Omatulud (3)'!C$5:C$99)</f>
        <v>0</v>
      </c>
      <c r="F17" s="10">
        <f ca="1">SUMIF('Omatulud (3)'!$A$5:D$99,$A17,'Omatulud (3)'!D$5:D$99)</f>
        <v>0</v>
      </c>
      <c r="G17" s="10">
        <f t="shared" ca="1" si="2"/>
        <v>0</v>
      </c>
      <c r="H17" s="10">
        <f ca="1">SUMIF('Omatulud (3)'!$A$5:F$99,$A17,'Omatulud (3)'!F$5:F$99)</f>
        <v>0</v>
      </c>
      <c r="I17" s="10"/>
      <c r="J17" s="10"/>
      <c r="K17" s="10"/>
      <c r="L17" s="21"/>
      <c r="M17" s="21"/>
      <c r="N17" s="21"/>
    </row>
    <row r="18" spans="1:14" x14ac:dyDescent="0.25">
      <c r="A18" s="36" t="s">
        <v>30</v>
      </c>
      <c r="B18" s="10">
        <v>-39789.910000000003</v>
      </c>
      <c r="C18" s="10">
        <v>-100000</v>
      </c>
      <c r="D18" s="10">
        <v>-58023.1</v>
      </c>
      <c r="E18" s="10">
        <f ca="1">SUMIF('Omatulud (3)'!$A$5:C$99,$A18,'Omatulud (3)'!C$5:C$99)</f>
        <v>0</v>
      </c>
      <c r="F18" s="10">
        <f ca="1">SUMIF('Omatulud (3)'!$A$5:D$99,$A18,'Omatulud (3)'!D$5:D$99)</f>
        <v>0</v>
      </c>
      <c r="G18" s="10">
        <f t="shared" ca="1" si="2"/>
        <v>0</v>
      </c>
      <c r="H18" s="10">
        <f ca="1">SUMIF('Omatulud (3)'!$A$5:F$99,$A18,'Omatulud (3)'!F$5:F$99)</f>
        <v>0</v>
      </c>
      <c r="I18" s="10"/>
      <c r="J18" s="10"/>
      <c r="K18" s="10"/>
      <c r="L18" s="21"/>
      <c r="M18" s="21"/>
      <c r="N18" s="21"/>
    </row>
    <row r="19" spans="1:14" x14ac:dyDescent="0.25">
      <c r="A19" s="3" t="s">
        <v>5</v>
      </c>
      <c r="B19" s="11">
        <v>78774803.530000001</v>
      </c>
      <c r="C19" s="11">
        <f>C13+C14+C15+C16+C2+C18</f>
        <v>81280878</v>
      </c>
      <c r="D19" s="11">
        <f>D13+D14+D15+D16+D2+D18</f>
        <v>81216854.689999998</v>
      </c>
      <c r="E19" s="11">
        <f ca="1">E13+E14+E15+E16+E2+E18</f>
        <v>5695234</v>
      </c>
      <c r="F19" s="11">
        <f t="shared" ref="F19" ca="1" si="3">F13+F14+F15+F16+F2+F18</f>
        <v>1020801</v>
      </c>
      <c r="G19" s="11">
        <f t="shared" ref="G19:H19" ca="1" si="4">G13+G14+G15+G16+G2+G18</f>
        <v>6716035</v>
      </c>
      <c r="H19" s="11">
        <f t="shared" ca="1" si="4"/>
        <v>6353404</v>
      </c>
      <c r="I19" s="11"/>
      <c r="J19" s="11"/>
      <c r="K19" s="11"/>
      <c r="L19" s="21"/>
      <c r="M19" s="21"/>
      <c r="N19" s="21"/>
    </row>
    <row r="20" spans="1:14" x14ac:dyDescent="0.25">
      <c r="A20" s="6"/>
      <c r="B20" s="31"/>
      <c r="C20" s="31"/>
      <c r="D20" s="31" t="e">
        <f>D19-'Omatulud (3)'!#REF!</f>
        <v>#REF!</v>
      </c>
      <c r="E20" s="31" t="e">
        <f ca="1">E19-'Kulud (5)'!#REF!</f>
        <v>#REF!</v>
      </c>
      <c r="F20" s="31" t="e">
        <f ca="1">F19-'Kulud (5)'!#REF!</f>
        <v>#REF!</v>
      </c>
      <c r="G20" s="31" t="e">
        <f ca="1">G19-'Omatulud (3)'!#REF!</f>
        <v>#REF!</v>
      </c>
      <c r="H20" s="31" t="e">
        <f ca="1">H19-'Omatulud (3)'!#REF!</f>
        <v>#REF!</v>
      </c>
      <c r="I20" s="31"/>
      <c r="J20" s="31"/>
      <c r="K20" s="31"/>
    </row>
    <row r="21" spans="1:14" x14ac:dyDescent="0.25">
      <c r="G21" s="6"/>
    </row>
    <row r="22" spans="1:14" x14ac:dyDescent="0.25">
      <c r="G22" s="6"/>
    </row>
    <row r="24" spans="1:14" x14ac:dyDescent="0.25">
      <c r="A24" s="44"/>
      <c r="B24" s="45"/>
      <c r="C24" s="45"/>
      <c r="D24" s="45"/>
      <c r="E24" s="45"/>
      <c r="F24" s="45"/>
    </row>
    <row r="25" spans="1:14" x14ac:dyDescent="0.25">
      <c r="A25" s="41"/>
      <c r="B25" s="5"/>
      <c r="C25" s="5"/>
      <c r="D25" s="5"/>
      <c r="E25" s="5"/>
      <c r="F25" s="5"/>
    </row>
    <row r="26" spans="1:14" x14ac:dyDescent="0.25">
      <c r="A26" s="35"/>
      <c r="B26" s="21"/>
      <c r="C26" s="21"/>
      <c r="D26" s="21"/>
      <c r="E26" s="21"/>
      <c r="F26" s="21"/>
    </row>
    <row r="30" spans="1:14" x14ac:dyDescent="0.25">
      <c r="A30" s="44"/>
      <c r="B30" s="45"/>
      <c r="C30" s="45"/>
      <c r="D30" s="45"/>
      <c r="E30" s="45"/>
      <c r="F30" s="45"/>
    </row>
    <row r="31" spans="1:14" x14ac:dyDescent="0.25">
      <c r="A31" s="42"/>
      <c r="B31" s="21"/>
      <c r="C31" s="21"/>
      <c r="D31" s="21"/>
      <c r="E31" s="21"/>
      <c r="F31" s="21"/>
    </row>
    <row r="32" spans="1:14" x14ac:dyDescent="0.25">
      <c r="A32" s="43"/>
      <c r="B32" s="21"/>
      <c r="C32" s="21"/>
      <c r="D32" s="21"/>
      <c r="E32" s="21"/>
      <c r="F32" s="21"/>
    </row>
  </sheetData>
  <phoneticPr fontId="37"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2"/>
    <pageSetUpPr fitToPage="1"/>
  </sheetPr>
  <dimension ref="A1:M155"/>
  <sheetViews>
    <sheetView showZeros="0" zoomScaleNormal="100" workbookViewId="0">
      <pane xSplit="1" ySplit="4" topLeftCell="B5" activePane="bottomRight" state="frozen"/>
      <selection activeCell="D715" sqref="D715"/>
      <selection pane="topRight" activeCell="D715" sqref="D715"/>
      <selection pane="bottomLeft" activeCell="D715" sqref="D715"/>
      <selection pane="bottomRight" activeCell="C12" sqref="C12"/>
    </sheetView>
  </sheetViews>
  <sheetFormatPr defaultColWidth="9.33203125" defaultRowHeight="13.2" x14ac:dyDescent="0.25"/>
  <cols>
    <col min="1" max="1" width="43.5546875" style="15" customWidth="1"/>
    <col min="2" max="4" width="11.6640625" style="129" customWidth="1"/>
    <col min="5" max="5" width="10.6640625" style="31" customWidth="1"/>
    <col min="6" max="6" width="10.6640625" style="375" customWidth="1"/>
    <col min="7" max="7" width="11.5546875" style="6" bestFit="1" customWidth="1"/>
    <col min="8" max="8" width="9.77734375" style="6" customWidth="1"/>
    <col min="9" max="9" width="9.33203125" style="6"/>
    <col min="10" max="10" width="24.44140625" style="6" customWidth="1"/>
    <col min="11" max="12" width="9.33203125" style="6"/>
    <col min="13" max="13" width="9.33203125" style="12"/>
    <col min="14" max="16384" width="9.33203125" style="6"/>
  </cols>
  <sheetData>
    <row r="1" spans="1:10" ht="13.8" x14ac:dyDescent="0.25">
      <c r="A1" s="14" t="s">
        <v>14</v>
      </c>
      <c r="B1" s="510"/>
      <c r="C1" s="510"/>
      <c r="D1" s="510"/>
      <c r="E1" s="510"/>
      <c r="I1" s="511" t="s">
        <v>215</v>
      </c>
    </row>
    <row r="2" spans="1:10" ht="13.8" x14ac:dyDescent="0.25">
      <c r="A2" s="14"/>
      <c r="B2" s="510"/>
      <c r="C2" s="510"/>
      <c r="D2" s="510"/>
      <c r="E2" s="510"/>
      <c r="F2" s="512"/>
      <c r="G2" s="510"/>
      <c r="H2" s="510"/>
      <c r="I2" s="256" t="s">
        <v>216</v>
      </c>
    </row>
    <row r="3" spans="1:10" x14ac:dyDescent="0.25">
      <c r="B3" s="513" t="s">
        <v>141</v>
      </c>
      <c r="C3" s="513" t="s">
        <v>217</v>
      </c>
      <c r="D3" s="513" t="s">
        <v>299</v>
      </c>
      <c r="E3" s="513" t="s">
        <v>185</v>
      </c>
      <c r="F3" s="514" t="s">
        <v>218</v>
      </c>
      <c r="G3" s="515" t="s">
        <v>213</v>
      </c>
      <c r="H3" s="516" t="s">
        <v>214</v>
      </c>
      <c r="I3" s="516"/>
      <c r="J3" s="516"/>
    </row>
    <row r="4" spans="1:10" ht="24.75" customHeight="1" x14ac:dyDescent="0.25">
      <c r="B4" s="513"/>
      <c r="C4" s="513"/>
      <c r="D4" s="513"/>
      <c r="E4" s="513"/>
      <c r="F4" s="514"/>
      <c r="G4" s="517"/>
      <c r="H4" s="518" t="s">
        <v>6</v>
      </c>
      <c r="I4" s="519" t="s">
        <v>120</v>
      </c>
      <c r="J4" s="520" t="s">
        <v>212</v>
      </c>
    </row>
    <row r="5" spans="1:10" x14ac:dyDescent="0.25">
      <c r="A5" s="163" t="s">
        <v>37</v>
      </c>
      <c r="B5" s="521">
        <v>6300571.0300000012</v>
      </c>
      <c r="C5" s="521">
        <f>C7+C17+C28+C43+C56+C68+C80+C87</f>
        <v>5695234</v>
      </c>
      <c r="D5" s="521">
        <f>D7+D17+D28+D43+D56+D68+D80+D87</f>
        <v>1020801</v>
      </c>
      <c r="E5" s="521">
        <f t="shared" ref="E5:E26" si="0">C5+D5</f>
        <v>6716035</v>
      </c>
      <c r="F5" s="522">
        <f t="shared" ref="F5:G5" si="1">F7+F17+F28+F43+F56+F68+F80+F87</f>
        <v>6353404</v>
      </c>
      <c r="G5" s="521">
        <f t="shared" si="1"/>
        <v>6353404</v>
      </c>
      <c r="H5" s="521">
        <f t="shared" ref="H5:H22" si="2">IF(G5=0,0,G5-E5)</f>
        <v>-362631</v>
      </c>
      <c r="I5" s="384">
        <f t="shared" ref="I5:I22" si="3">IF(E5=0,"",H5/E5)</f>
        <v>-5.3994804970492263E-2</v>
      </c>
    </row>
    <row r="6" spans="1:10" x14ac:dyDescent="0.25">
      <c r="A6" s="163"/>
      <c r="B6" s="10"/>
      <c r="C6" s="521"/>
      <c r="D6" s="148"/>
      <c r="E6" s="31">
        <f t="shared" si="0"/>
        <v>0</v>
      </c>
      <c r="F6" s="523"/>
      <c r="G6" s="31"/>
      <c r="H6" s="6">
        <f t="shared" si="2"/>
        <v>0</v>
      </c>
      <c r="I6" s="524" t="str">
        <f t="shared" si="3"/>
        <v/>
      </c>
    </row>
    <row r="7" spans="1:10" x14ac:dyDescent="0.25">
      <c r="A7" s="525" t="s">
        <v>49</v>
      </c>
      <c r="B7" s="10">
        <v>435728.92000000004</v>
      </c>
      <c r="C7" s="131">
        <f>C8+C14</f>
        <v>38990</v>
      </c>
      <c r="D7" s="131">
        <f>D8+D14</f>
        <v>480847</v>
      </c>
      <c r="E7" s="173">
        <f t="shared" si="0"/>
        <v>519837</v>
      </c>
      <c r="F7" s="258">
        <f t="shared" ref="F7:G7" si="4">F8+F14</f>
        <v>39306</v>
      </c>
      <c r="G7" s="173">
        <f t="shared" si="4"/>
        <v>39306</v>
      </c>
      <c r="H7" s="173">
        <f t="shared" si="2"/>
        <v>-480531</v>
      </c>
      <c r="I7" s="261">
        <f t="shared" si="3"/>
        <v>-0.92438783695658444</v>
      </c>
    </row>
    <row r="8" spans="1:10" x14ac:dyDescent="0.25">
      <c r="A8" s="526" t="s">
        <v>21</v>
      </c>
      <c r="B8" s="10">
        <v>426429.65</v>
      </c>
      <c r="C8" s="131">
        <f>SUM(C9:C11)</f>
        <v>29500</v>
      </c>
      <c r="D8" s="131">
        <f>SUM(D9:D13)</f>
        <v>480847</v>
      </c>
      <c r="E8" s="131">
        <f t="shared" si="0"/>
        <v>510347</v>
      </c>
      <c r="F8" s="527">
        <f t="shared" ref="F8:G8" si="5">SUM(F9:F11)</f>
        <v>29500</v>
      </c>
      <c r="G8" s="131">
        <f t="shared" si="5"/>
        <v>29500</v>
      </c>
      <c r="H8" s="131">
        <f t="shared" si="2"/>
        <v>-480847</v>
      </c>
      <c r="I8" s="255">
        <f t="shared" si="3"/>
        <v>-0.94219619200269622</v>
      </c>
    </row>
    <row r="9" spans="1:10" x14ac:dyDescent="0.25">
      <c r="A9" s="528" t="s">
        <v>34</v>
      </c>
      <c r="B9" s="10">
        <v>17983.330000000002</v>
      </c>
      <c r="C9" s="183">
        <v>19000</v>
      </c>
      <c r="D9" s="148"/>
      <c r="E9" s="529">
        <f t="shared" si="0"/>
        <v>19000</v>
      </c>
      <c r="F9" s="530">
        <v>19000</v>
      </c>
      <c r="G9" s="529">
        <v>19000</v>
      </c>
      <c r="H9" s="529">
        <f t="shared" si="2"/>
        <v>0</v>
      </c>
      <c r="I9" s="531">
        <f t="shared" si="3"/>
        <v>0</v>
      </c>
    </row>
    <row r="10" spans="1:10" x14ac:dyDescent="0.25">
      <c r="A10" s="528" t="s">
        <v>35</v>
      </c>
      <c r="B10" s="10">
        <v>8068.37</v>
      </c>
      <c r="C10" s="183">
        <v>10000</v>
      </c>
      <c r="D10" s="148"/>
      <c r="E10" s="529">
        <f t="shared" si="0"/>
        <v>10000</v>
      </c>
      <c r="F10" s="104">
        <v>10000</v>
      </c>
      <c r="G10" s="69">
        <v>10000</v>
      </c>
      <c r="H10" s="69">
        <f t="shared" si="2"/>
        <v>0</v>
      </c>
      <c r="I10" s="260">
        <f t="shared" si="3"/>
        <v>0</v>
      </c>
    </row>
    <row r="11" spans="1:10" x14ac:dyDescent="0.25">
      <c r="A11" s="528" t="s">
        <v>50</v>
      </c>
      <c r="B11" s="10">
        <v>195.83</v>
      </c>
      <c r="C11" s="183">
        <v>500</v>
      </c>
      <c r="D11" s="148"/>
      <c r="E11" s="75">
        <f t="shared" si="0"/>
        <v>500</v>
      </c>
      <c r="F11" s="104">
        <v>500</v>
      </c>
      <c r="G11" s="69">
        <v>500</v>
      </c>
      <c r="H11" s="69">
        <f t="shared" si="2"/>
        <v>0</v>
      </c>
      <c r="I11" s="260">
        <f t="shared" si="3"/>
        <v>0</v>
      </c>
    </row>
    <row r="12" spans="1:10" ht="26.4" x14ac:dyDescent="0.25">
      <c r="A12" s="528" t="s">
        <v>183</v>
      </c>
      <c r="B12" s="10">
        <v>400182.12</v>
      </c>
      <c r="C12" s="183"/>
      <c r="D12" s="69">
        <v>328681</v>
      </c>
      <c r="E12" s="75">
        <f t="shared" si="0"/>
        <v>328681</v>
      </c>
      <c r="F12" s="104"/>
      <c r="G12" s="69"/>
      <c r="H12" s="69">
        <f t="shared" si="2"/>
        <v>0</v>
      </c>
      <c r="I12" s="260">
        <f t="shared" si="3"/>
        <v>0</v>
      </c>
    </row>
    <row r="13" spans="1:10" ht="39.6" x14ac:dyDescent="0.25">
      <c r="A13" s="528" t="s">
        <v>184</v>
      </c>
      <c r="B13" s="10"/>
      <c r="C13" s="183"/>
      <c r="D13" s="69">
        <v>152166</v>
      </c>
      <c r="E13" s="75">
        <f t="shared" si="0"/>
        <v>152166</v>
      </c>
      <c r="F13" s="104"/>
      <c r="G13" s="69"/>
      <c r="H13" s="69">
        <f t="shared" si="2"/>
        <v>0</v>
      </c>
      <c r="I13" s="260">
        <f t="shared" si="3"/>
        <v>0</v>
      </c>
    </row>
    <row r="14" spans="1:10" x14ac:dyDescent="0.25">
      <c r="A14" s="526" t="s">
        <v>16</v>
      </c>
      <c r="B14" s="10">
        <v>9299.27</v>
      </c>
      <c r="C14" s="131">
        <f>C15</f>
        <v>9490</v>
      </c>
      <c r="D14" s="148"/>
      <c r="E14" s="131">
        <f t="shared" si="0"/>
        <v>9490</v>
      </c>
      <c r="F14" s="527">
        <f t="shared" ref="F14:G14" si="6">F15</f>
        <v>9806</v>
      </c>
      <c r="G14" s="131">
        <f t="shared" si="6"/>
        <v>9806</v>
      </c>
      <c r="H14" s="131">
        <f t="shared" si="2"/>
        <v>316</v>
      </c>
      <c r="I14" s="255">
        <f t="shared" si="3"/>
        <v>3.3298208640674391E-2</v>
      </c>
    </row>
    <row r="15" spans="1:10" x14ac:dyDescent="0.25">
      <c r="A15" s="532" t="s">
        <v>31</v>
      </c>
      <c r="B15" s="10">
        <v>9299.27</v>
      </c>
      <c r="C15" s="183">
        <v>9490</v>
      </c>
      <c r="D15" s="148"/>
      <c r="E15" s="131">
        <f t="shared" si="0"/>
        <v>9490</v>
      </c>
      <c r="F15" s="257">
        <v>9806</v>
      </c>
      <c r="G15" s="183">
        <v>9806</v>
      </c>
      <c r="H15" s="183">
        <f t="shared" si="2"/>
        <v>316</v>
      </c>
      <c r="I15" s="253">
        <f t="shared" si="3"/>
        <v>3.3298208640674391E-2</v>
      </c>
    </row>
    <row r="16" spans="1:10" x14ac:dyDescent="0.25">
      <c r="A16" s="532"/>
      <c r="B16" s="10"/>
      <c r="C16" s="183"/>
      <c r="D16" s="148"/>
      <c r="E16" s="31">
        <f t="shared" si="0"/>
        <v>0</v>
      </c>
      <c r="F16" s="104"/>
      <c r="G16" s="69"/>
      <c r="H16" s="533">
        <f t="shared" si="2"/>
        <v>0</v>
      </c>
      <c r="I16" s="260" t="str">
        <f t="shared" si="3"/>
        <v/>
      </c>
    </row>
    <row r="17" spans="1:9" x14ac:dyDescent="0.25">
      <c r="A17" s="526" t="s">
        <v>51</v>
      </c>
      <c r="B17" s="10">
        <v>1503685.97</v>
      </c>
      <c r="C17" s="131">
        <f>C18+C22+C25</f>
        <v>1491891</v>
      </c>
      <c r="D17" s="131">
        <f t="shared" ref="D17" si="7">D18+D22+D25</f>
        <v>10456</v>
      </c>
      <c r="E17" s="131">
        <f t="shared" si="0"/>
        <v>1502347</v>
      </c>
      <c r="F17" s="527">
        <f t="shared" ref="F17:G17" si="8">F18+F22+F25</f>
        <v>1537600</v>
      </c>
      <c r="G17" s="131">
        <f t="shared" si="8"/>
        <v>1537600</v>
      </c>
      <c r="H17" s="131">
        <f t="shared" si="2"/>
        <v>35253</v>
      </c>
      <c r="I17" s="255">
        <f t="shared" si="3"/>
        <v>2.3465284651282295E-2</v>
      </c>
    </row>
    <row r="18" spans="1:9" x14ac:dyDescent="0.25">
      <c r="A18" s="526" t="s">
        <v>21</v>
      </c>
      <c r="B18" s="10">
        <v>474836.52999999997</v>
      </c>
      <c r="C18" s="131">
        <f>SUM(C19:C21)</f>
        <v>440000</v>
      </c>
      <c r="D18" s="131"/>
      <c r="E18" s="131">
        <f t="shared" si="0"/>
        <v>440000</v>
      </c>
      <c r="F18" s="527">
        <f t="shared" ref="F18:G18" si="9">SUM(F19:F21)</f>
        <v>459000</v>
      </c>
      <c r="G18" s="131">
        <f t="shared" si="9"/>
        <v>459000</v>
      </c>
      <c r="H18" s="131">
        <f t="shared" si="2"/>
        <v>19000</v>
      </c>
      <c r="I18" s="255">
        <f t="shared" si="3"/>
        <v>4.3181818181818182E-2</v>
      </c>
    </row>
    <row r="19" spans="1:9" x14ac:dyDescent="0.25">
      <c r="A19" s="532" t="s">
        <v>38</v>
      </c>
      <c r="B19" s="10">
        <v>325333.96999999997</v>
      </c>
      <c r="C19" s="183">
        <v>326000</v>
      </c>
      <c r="D19" s="10"/>
      <c r="E19" s="75">
        <f t="shared" si="0"/>
        <v>326000</v>
      </c>
      <c r="F19" s="251">
        <v>326000</v>
      </c>
      <c r="G19" s="75">
        <v>326000</v>
      </c>
      <c r="H19" s="75">
        <f t="shared" si="2"/>
        <v>0</v>
      </c>
      <c r="I19" s="255">
        <f t="shared" si="3"/>
        <v>0</v>
      </c>
    </row>
    <row r="20" spans="1:9" x14ac:dyDescent="0.25">
      <c r="A20" s="532" t="s">
        <v>52</v>
      </c>
      <c r="B20" s="10">
        <v>52167.55</v>
      </c>
      <c r="C20" s="183">
        <v>41000</v>
      </c>
      <c r="D20" s="10"/>
      <c r="E20" s="75">
        <f t="shared" si="0"/>
        <v>41000</v>
      </c>
      <c r="F20" s="251">
        <v>47000</v>
      </c>
      <c r="G20" s="75">
        <v>47000</v>
      </c>
      <c r="H20" s="75">
        <f t="shared" si="2"/>
        <v>6000</v>
      </c>
      <c r="I20" s="255">
        <f t="shared" si="3"/>
        <v>0.14634146341463414</v>
      </c>
    </row>
    <row r="21" spans="1:9" x14ac:dyDescent="0.25">
      <c r="A21" s="532" t="s">
        <v>50</v>
      </c>
      <c r="B21" s="10">
        <v>97335.01</v>
      </c>
      <c r="C21" s="183">
        <v>73000</v>
      </c>
      <c r="D21" s="10"/>
      <c r="E21" s="75">
        <f t="shared" si="0"/>
        <v>73000</v>
      </c>
      <c r="F21" s="251">
        <v>86000</v>
      </c>
      <c r="G21" s="75">
        <v>86000</v>
      </c>
      <c r="H21" s="75">
        <f t="shared" si="2"/>
        <v>13000</v>
      </c>
      <c r="I21" s="255">
        <f t="shared" si="3"/>
        <v>0.17808219178082191</v>
      </c>
    </row>
    <row r="22" spans="1:9" x14ac:dyDescent="0.25">
      <c r="A22" s="526" t="s">
        <v>16</v>
      </c>
      <c r="B22" s="10">
        <v>1025639.8899999999</v>
      </c>
      <c r="C22" s="131">
        <f>C23+C24</f>
        <v>1050291</v>
      </c>
      <c r="D22" s="131">
        <f t="shared" ref="D22" si="10">D23+D24</f>
        <v>9456</v>
      </c>
      <c r="E22" s="131">
        <f t="shared" si="0"/>
        <v>1059747</v>
      </c>
      <c r="F22" s="527">
        <f t="shared" ref="F22:G22" si="11">F23+F24</f>
        <v>1076600</v>
      </c>
      <c r="G22" s="131">
        <f t="shared" si="11"/>
        <v>1076600</v>
      </c>
      <c r="H22" s="131">
        <f t="shared" si="2"/>
        <v>16853</v>
      </c>
      <c r="I22" s="255">
        <f t="shared" si="3"/>
        <v>1.5902852284554708E-2</v>
      </c>
    </row>
    <row r="23" spans="1:9" x14ac:dyDescent="0.25">
      <c r="A23" s="532" t="s">
        <v>31</v>
      </c>
      <c r="B23" s="10">
        <v>1015545.95</v>
      </c>
      <c r="C23" s="183">
        <v>1040991</v>
      </c>
      <c r="D23" s="10">
        <v>8656</v>
      </c>
      <c r="E23" s="75">
        <f t="shared" si="0"/>
        <v>1049647</v>
      </c>
      <c r="F23" s="251">
        <v>1066200</v>
      </c>
      <c r="G23" s="75">
        <v>1066200</v>
      </c>
      <c r="H23" s="75">
        <f t="shared" ref="H23:H86" si="12">IF(G23=0,0,G23-E23)</f>
        <v>16553</v>
      </c>
      <c r="I23" s="255">
        <f t="shared" ref="I23:I86" si="13">IF(E23=0,"",H23/E23)</f>
        <v>1.5770063649969943E-2</v>
      </c>
    </row>
    <row r="24" spans="1:9" x14ac:dyDescent="0.25">
      <c r="A24" s="532" t="s">
        <v>32</v>
      </c>
      <c r="B24" s="10">
        <v>10093.94</v>
      </c>
      <c r="C24" s="183">
        <v>9300</v>
      </c>
      <c r="D24" s="183">
        <v>800</v>
      </c>
      <c r="E24" s="75">
        <f t="shared" si="0"/>
        <v>10100</v>
      </c>
      <c r="F24" s="251">
        <v>10400</v>
      </c>
      <c r="G24" s="75">
        <v>10400</v>
      </c>
      <c r="H24" s="75">
        <f t="shared" si="12"/>
        <v>300</v>
      </c>
      <c r="I24" s="255">
        <f t="shared" si="13"/>
        <v>2.9702970297029702E-2</v>
      </c>
    </row>
    <row r="25" spans="1:9" x14ac:dyDescent="0.25">
      <c r="A25" s="526" t="s">
        <v>17</v>
      </c>
      <c r="B25" s="10">
        <v>3209.55</v>
      </c>
      <c r="C25" s="131">
        <f>C26</f>
        <v>1600</v>
      </c>
      <c r="D25" s="131">
        <f t="shared" ref="D25" si="14">D26</f>
        <v>1000</v>
      </c>
      <c r="E25" s="131">
        <f t="shared" si="0"/>
        <v>2600</v>
      </c>
      <c r="F25" s="527">
        <f t="shared" ref="F25:G25" si="15">F26</f>
        <v>2000</v>
      </c>
      <c r="G25" s="131">
        <f t="shared" si="15"/>
        <v>2000</v>
      </c>
      <c r="H25" s="131">
        <f t="shared" si="12"/>
        <v>-600</v>
      </c>
      <c r="I25" s="255">
        <f t="shared" si="13"/>
        <v>-0.23076923076923078</v>
      </c>
    </row>
    <row r="26" spans="1:9" x14ac:dyDescent="0.25">
      <c r="A26" s="528" t="s">
        <v>36</v>
      </c>
      <c r="B26" s="10">
        <v>3209.55</v>
      </c>
      <c r="C26" s="183">
        <v>1600</v>
      </c>
      <c r="D26" s="10">
        <v>1000</v>
      </c>
      <c r="E26" s="75">
        <f t="shared" si="0"/>
        <v>2600</v>
      </c>
      <c r="F26" s="251">
        <v>2000</v>
      </c>
      <c r="G26" s="75">
        <v>2000</v>
      </c>
      <c r="H26" s="75">
        <f t="shared" si="12"/>
        <v>-600</v>
      </c>
      <c r="I26" s="255">
        <f t="shared" si="13"/>
        <v>-0.23076923076923078</v>
      </c>
    </row>
    <row r="27" spans="1:9" x14ac:dyDescent="0.25">
      <c r="A27" s="526"/>
      <c r="B27" s="10"/>
      <c r="C27" s="131"/>
      <c r="D27" s="148"/>
      <c r="E27" s="31">
        <f t="shared" ref="E27:E92" si="16">C27+D27</f>
        <v>0</v>
      </c>
      <c r="F27" s="104"/>
      <c r="G27" s="69"/>
      <c r="H27" s="533">
        <f t="shared" si="12"/>
        <v>0</v>
      </c>
      <c r="I27" s="260" t="str">
        <f t="shared" si="13"/>
        <v/>
      </c>
    </row>
    <row r="28" spans="1:9" x14ac:dyDescent="0.25">
      <c r="A28" s="526" t="s">
        <v>53</v>
      </c>
      <c r="B28" s="10">
        <v>1674410.79</v>
      </c>
      <c r="C28" s="131">
        <f>C29+C33+C39</f>
        <v>1589640</v>
      </c>
      <c r="D28" s="131">
        <f>D29+D33+D39+D41+D37</f>
        <v>373000</v>
      </c>
      <c r="E28" s="131">
        <f t="shared" si="16"/>
        <v>1962640</v>
      </c>
      <c r="F28" s="527">
        <f>F29+F33+F37+F39</f>
        <v>2006499</v>
      </c>
      <c r="G28" s="131">
        <f>G29+G33+G37+G39</f>
        <v>2006499</v>
      </c>
      <c r="H28" s="131">
        <f t="shared" si="12"/>
        <v>43859</v>
      </c>
      <c r="I28" s="255">
        <f t="shared" si="13"/>
        <v>2.2346940855174663E-2</v>
      </c>
    </row>
    <row r="29" spans="1:9" x14ac:dyDescent="0.25">
      <c r="A29" s="526" t="s">
        <v>21</v>
      </c>
      <c r="B29" s="10">
        <v>1479217.46</v>
      </c>
      <c r="C29" s="131">
        <f>SUM(C30:C32)</f>
        <v>1398034</v>
      </c>
      <c r="D29" s="131">
        <f t="shared" ref="D29" si="17">SUM(D30:D32)</f>
        <v>239428</v>
      </c>
      <c r="E29" s="131">
        <f t="shared" si="16"/>
        <v>1637462</v>
      </c>
      <c r="F29" s="527">
        <f t="shared" ref="F29:G29" si="18">SUM(F30:F32)</f>
        <v>1680000</v>
      </c>
      <c r="G29" s="131">
        <f t="shared" si="18"/>
        <v>1680000</v>
      </c>
      <c r="H29" s="131">
        <f t="shared" si="12"/>
        <v>42538</v>
      </c>
      <c r="I29" s="255">
        <f t="shared" si="13"/>
        <v>2.5978007428569334E-2</v>
      </c>
    </row>
    <row r="30" spans="1:9" x14ac:dyDescent="0.25">
      <c r="A30" s="532" t="s">
        <v>38</v>
      </c>
      <c r="B30" s="10">
        <v>1421364.72</v>
      </c>
      <c r="C30" s="183">
        <v>1322734</v>
      </c>
      <c r="D30" s="10">
        <v>239428</v>
      </c>
      <c r="E30" s="75">
        <f t="shared" si="16"/>
        <v>1562162</v>
      </c>
      <c r="F30" s="251">
        <v>1620000</v>
      </c>
      <c r="G30" s="75">
        <v>1620000</v>
      </c>
      <c r="H30" s="75">
        <f t="shared" si="12"/>
        <v>57838</v>
      </c>
      <c r="I30" s="255">
        <f t="shared" si="13"/>
        <v>3.7024329102871532E-2</v>
      </c>
    </row>
    <row r="31" spans="1:9" x14ac:dyDescent="0.25">
      <c r="A31" s="532" t="s">
        <v>52</v>
      </c>
      <c r="B31" s="10">
        <v>29129.98</v>
      </c>
      <c r="C31" s="183">
        <v>53330</v>
      </c>
      <c r="D31" s="10"/>
      <c r="E31" s="75">
        <f t="shared" si="16"/>
        <v>53330</v>
      </c>
      <c r="F31" s="251">
        <v>29000</v>
      </c>
      <c r="G31" s="75">
        <v>29000</v>
      </c>
      <c r="H31" s="75">
        <f t="shared" si="12"/>
        <v>-24330</v>
      </c>
      <c r="I31" s="255">
        <f t="shared" si="13"/>
        <v>-0.45621601350084379</v>
      </c>
    </row>
    <row r="32" spans="1:9" x14ac:dyDescent="0.25">
      <c r="A32" s="532" t="s">
        <v>50</v>
      </c>
      <c r="B32" s="10">
        <v>28722.76</v>
      </c>
      <c r="C32" s="183">
        <v>21970</v>
      </c>
      <c r="D32" s="10"/>
      <c r="E32" s="75">
        <f t="shared" si="16"/>
        <v>21970</v>
      </c>
      <c r="F32" s="259">
        <v>31000</v>
      </c>
      <c r="G32" s="184">
        <v>31000</v>
      </c>
      <c r="H32" s="184">
        <f t="shared" si="12"/>
        <v>9030</v>
      </c>
      <c r="I32" s="262">
        <f t="shared" si="13"/>
        <v>0.41101502048247612</v>
      </c>
    </row>
    <row r="33" spans="1:9" x14ac:dyDescent="0.25">
      <c r="A33" s="526" t="s">
        <v>16</v>
      </c>
      <c r="B33" s="10">
        <v>187677.53000000003</v>
      </c>
      <c r="C33" s="131">
        <f>SUM(C34:C35)</f>
        <v>185006</v>
      </c>
      <c r="D33" s="131">
        <f>D34+D35</f>
        <v>114572</v>
      </c>
      <c r="E33" s="131">
        <f t="shared" si="16"/>
        <v>299578</v>
      </c>
      <c r="F33" s="527">
        <f t="shared" ref="F33:G33" si="19">SUM(F34:F35)</f>
        <v>300899</v>
      </c>
      <c r="G33" s="131">
        <f t="shared" si="19"/>
        <v>300899</v>
      </c>
      <c r="H33" s="131">
        <f t="shared" si="12"/>
        <v>1321</v>
      </c>
      <c r="I33" s="255">
        <f t="shared" si="13"/>
        <v>4.4095360807535934E-3</v>
      </c>
    </row>
    <row r="34" spans="1:9" x14ac:dyDescent="0.25">
      <c r="A34" s="532" t="s">
        <v>31</v>
      </c>
      <c r="B34" s="10">
        <v>105996.31</v>
      </c>
      <c r="C34" s="183">
        <v>108006</v>
      </c>
      <c r="D34" s="183">
        <v>110972</v>
      </c>
      <c r="E34" s="75">
        <f t="shared" si="16"/>
        <v>218978</v>
      </c>
      <c r="F34" s="251">
        <v>216899</v>
      </c>
      <c r="G34" s="75">
        <v>216899</v>
      </c>
      <c r="H34" s="75">
        <f t="shared" si="12"/>
        <v>-2079</v>
      </c>
      <c r="I34" s="255">
        <f t="shared" si="13"/>
        <v>-9.494104430582068E-3</v>
      </c>
    </row>
    <row r="35" spans="1:9" x14ac:dyDescent="0.25">
      <c r="A35" s="532" t="s">
        <v>32</v>
      </c>
      <c r="B35" s="10">
        <v>81666.52</v>
      </c>
      <c r="C35" s="183">
        <v>77000</v>
      </c>
      <c r="D35" s="183">
        <v>3600</v>
      </c>
      <c r="E35" s="75">
        <f t="shared" si="16"/>
        <v>80600</v>
      </c>
      <c r="F35" s="259">
        <v>84000</v>
      </c>
      <c r="G35" s="184">
        <v>84000</v>
      </c>
      <c r="H35" s="184">
        <f t="shared" si="12"/>
        <v>3400</v>
      </c>
      <c r="I35" s="262">
        <f t="shared" si="13"/>
        <v>4.2183622828784122E-2</v>
      </c>
    </row>
    <row r="36" spans="1:9" x14ac:dyDescent="0.25">
      <c r="A36" s="532" t="s">
        <v>63</v>
      </c>
      <c r="B36" s="10">
        <v>14.7</v>
      </c>
      <c r="C36" s="183"/>
      <c r="D36" s="183"/>
      <c r="E36" s="75">
        <f t="shared" si="16"/>
        <v>0</v>
      </c>
      <c r="F36" s="251"/>
      <c r="G36" s="75"/>
      <c r="H36" s="534">
        <f t="shared" si="12"/>
        <v>0</v>
      </c>
      <c r="I36" s="255" t="str">
        <f t="shared" si="13"/>
        <v/>
      </c>
    </row>
    <row r="37" spans="1:9" x14ac:dyDescent="0.25">
      <c r="A37" s="535" t="s">
        <v>23</v>
      </c>
      <c r="B37" s="10"/>
      <c r="C37" s="183"/>
      <c r="D37" s="10">
        <f>D38</f>
        <v>19000</v>
      </c>
      <c r="E37" s="75">
        <f t="shared" si="16"/>
        <v>19000</v>
      </c>
      <c r="F37" s="257">
        <f t="shared" ref="F37:G37" si="20">F38</f>
        <v>19000</v>
      </c>
      <c r="G37" s="183">
        <f t="shared" si="20"/>
        <v>19000</v>
      </c>
      <c r="H37" s="183">
        <f t="shared" si="12"/>
        <v>0</v>
      </c>
      <c r="I37" s="253">
        <f t="shared" si="13"/>
        <v>0</v>
      </c>
    </row>
    <row r="38" spans="1:9" x14ac:dyDescent="0.25">
      <c r="A38" s="536" t="s">
        <v>171</v>
      </c>
      <c r="B38" s="10"/>
      <c r="C38" s="183"/>
      <c r="D38" s="131">
        <v>19000</v>
      </c>
      <c r="E38" s="75">
        <f t="shared" si="16"/>
        <v>19000</v>
      </c>
      <c r="F38" s="251">
        <v>19000</v>
      </c>
      <c r="G38" s="75">
        <v>19000</v>
      </c>
      <c r="H38" s="75">
        <f t="shared" si="12"/>
        <v>0</v>
      </c>
      <c r="I38" s="255">
        <f t="shared" si="13"/>
        <v>0</v>
      </c>
    </row>
    <row r="39" spans="1:9" x14ac:dyDescent="0.25">
      <c r="A39" s="526" t="s">
        <v>17</v>
      </c>
      <c r="B39" s="10">
        <v>7515.8</v>
      </c>
      <c r="C39" s="131">
        <f>C40</f>
        <v>6600</v>
      </c>
      <c r="D39" s="10"/>
      <c r="E39" s="131">
        <f t="shared" si="16"/>
        <v>6600</v>
      </c>
      <c r="F39" s="527">
        <f t="shared" ref="F39:G39" si="21">F40</f>
        <v>6600</v>
      </c>
      <c r="G39" s="131">
        <f t="shared" si="21"/>
        <v>6600</v>
      </c>
      <c r="H39" s="131">
        <f t="shared" si="12"/>
        <v>0</v>
      </c>
      <c r="I39" s="255">
        <f t="shared" si="13"/>
        <v>0</v>
      </c>
    </row>
    <row r="40" spans="1:9" x14ac:dyDescent="0.25">
      <c r="A40" s="528" t="s">
        <v>36</v>
      </c>
      <c r="B40" s="10">
        <v>7515.8</v>
      </c>
      <c r="C40" s="183">
        <v>6600</v>
      </c>
      <c r="D40" s="131"/>
      <c r="E40" s="75">
        <f t="shared" si="16"/>
        <v>6600</v>
      </c>
      <c r="F40" s="530">
        <v>6600</v>
      </c>
      <c r="G40" s="529">
        <v>6600</v>
      </c>
      <c r="H40" s="529">
        <f t="shared" si="12"/>
        <v>0</v>
      </c>
      <c r="I40" s="531">
        <f t="shared" si="13"/>
        <v>0</v>
      </c>
    </row>
    <row r="41" spans="1:9" ht="26.4" x14ac:dyDescent="0.25">
      <c r="A41" s="528" t="s">
        <v>33</v>
      </c>
      <c r="B41" s="10"/>
      <c r="C41" s="131"/>
      <c r="D41" s="148"/>
      <c r="E41" s="69">
        <f t="shared" si="16"/>
        <v>0</v>
      </c>
      <c r="F41" s="104"/>
      <c r="G41" s="69"/>
      <c r="H41" s="533">
        <f t="shared" si="12"/>
        <v>0</v>
      </c>
      <c r="I41" s="260" t="str">
        <f t="shared" si="13"/>
        <v/>
      </c>
    </row>
    <row r="42" spans="1:9" x14ac:dyDescent="0.25">
      <c r="A42" s="526"/>
      <c r="B42" s="10"/>
      <c r="C42" s="131"/>
      <c r="D42" s="148"/>
      <c r="E42" s="31">
        <f t="shared" si="16"/>
        <v>0</v>
      </c>
      <c r="F42" s="104"/>
      <c r="G42" s="69"/>
      <c r="H42" s="533">
        <f t="shared" si="12"/>
        <v>0</v>
      </c>
      <c r="I42" s="260" t="str">
        <f t="shared" si="13"/>
        <v/>
      </c>
    </row>
    <row r="43" spans="1:9" x14ac:dyDescent="0.25">
      <c r="A43" s="526" t="s">
        <v>54</v>
      </c>
      <c r="B43" s="10">
        <v>90073.66</v>
      </c>
      <c r="C43" s="131">
        <f>C44+C48+C51</f>
        <v>92800</v>
      </c>
      <c r="D43" s="131">
        <f t="shared" ref="D43" si="22">D44+D48+D51</f>
        <v>233</v>
      </c>
      <c r="E43" s="131">
        <f t="shared" si="16"/>
        <v>93033</v>
      </c>
      <c r="F43" s="527">
        <f t="shared" ref="F43:G43" si="23">F44+F48+F51</f>
        <v>93274</v>
      </c>
      <c r="G43" s="131">
        <f t="shared" si="23"/>
        <v>93274</v>
      </c>
      <c r="H43" s="131">
        <f t="shared" si="12"/>
        <v>241</v>
      </c>
      <c r="I43" s="255">
        <f t="shared" si="13"/>
        <v>2.5904786473616888E-3</v>
      </c>
    </row>
    <row r="44" spans="1:9" x14ac:dyDescent="0.25">
      <c r="A44" s="526" t="s">
        <v>21</v>
      </c>
      <c r="B44" s="10">
        <v>76352.52</v>
      </c>
      <c r="C44" s="131">
        <f>SUM(C45:C47)</f>
        <v>79583</v>
      </c>
      <c r="D44" s="131">
        <f t="shared" ref="D44" si="24">SUM(D45:D47)</f>
        <v>0</v>
      </c>
      <c r="E44" s="131">
        <f t="shared" si="16"/>
        <v>79583</v>
      </c>
      <c r="F44" s="527">
        <f t="shared" ref="F44:G44" si="25">SUM(F45:F47)</f>
        <v>79580</v>
      </c>
      <c r="G44" s="131">
        <f t="shared" si="25"/>
        <v>79580</v>
      </c>
      <c r="H44" s="131">
        <f t="shared" si="12"/>
        <v>-3</v>
      </c>
      <c r="I44" s="255">
        <f t="shared" si="13"/>
        <v>-3.7696492969604062E-5</v>
      </c>
    </row>
    <row r="45" spans="1:9" x14ac:dyDescent="0.25">
      <c r="A45" s="532" t="s">
        <v>38</v>
      </c>
      <c r="B45" s="10">
        <v>72757.52</v>
      </c>
      <c r="C45" s="183">
        <v>74230</v>
      </c>
      <c r="D45" s="10"/>
      <c r="E45" s="75">
        <f t="shared" si="16"/>
        <v>74230</v>
      </c>
      <c r="F45" s="251">
        <v>74230</v>
      </c>
      <c r="G45" s="75">
        <v>74230</v>
      </c>
      <c r="H45" s="75">
        <f t="shared" si="12"/>
        <v>0</v>
      </c>
      <c r="I45" s="255">
        <f t="shared" si="13"/>
        <v>0</v>
      </c>
    </row>
    <row r="46" spans="1:9" x14ac:dyDescent="0.25">
      <c r="A46" s="532" t="s">
        <v>52</v>
      </c>
      <c r="B46" s="10">
        <v>504</v>
      </c>
      <c r="C46" s="183">
        <v>664</v>
      </c>
      <c r="D46" s="10"/>
      <c r="E46" s="75">
        <f t="shared" si="16"/>
        <v>664</v>
      </c>
      <c r="F46" s="251">
        <v>660</v>
      </c>
      <c r="G46" s="75">
        <v>660</v>
      </c>
      <c r="H46" s="75">
        <f t="shared" si="12"/>
        <v>-4</v>
      </c>
      <c r="I46" s="255">
        <f t="shared" si="13"/>
        <v>-6.024096385542169E-3</v>
      </c>
    </row>
    <row r="47" spans="1:9" x14ac:dyDescent="0.25">
      <c r="A47" s="532" t="s">
        <v>50</v>
      </c>
      <c r="B47" s="10">
        <v>3091</v>
      </c>
      <c r="C47" s="183">
        <v>4689</v>
      </c>
      <c r="D47" s="10"/>
      <c r="E47" s="75">
        <f t="shared" si="16"/>
        <v>4689</v>
      </c>
      <c r="F47" s="251">
        <v>4690</v>
      </c>
      <c r="G47" s="75">
        <v>4690</v>
      </c>
      <c r="H47" s="75">
        <f t="shared" si="12"/>
        <v>1</v>
      </c>
      <c r="I47" s="255">
        <f t="shared" si="13"/>
        <v>2.1326508850501172E-4</v>
      </c>
    </row>
    <row r="48" spans="1:9" x14ac:dyDescent="0.25">
      <c r="A48" s="526" t="s">
        <v>24</v>
      </c>
      <c r="B48" s="10">
        <v>1235.5</v>
      </c>
      <c r="C48" s="131">
        <f>C49+C50</f>
        <v>1279</v>
      </c>
      <c r="D48" s="131">
        <f t="shared" ref="D48" si="26">D49+D50</f>
        <v>0</v>
      </c>
      <c r="E48" s="131">
        <f t="shared" si="16"/>
        <v>1279</v>
      </c>
      <c r="F48" s="527">
        <f t="shared" ref="F48:G48" si="27">F49+F50</f>
        <v>1280</v>
      </c>
      <c r="G48" s="131">
        <f t="shared" si="27"/>
        <v>1280</v>
      </c>
      <c r="H48" s="131">
        <f t="shared" si="12"/>
        <v>1</v>
      </c>
      <c r="I48" s="255">
        <f t="shared" si="13"/>
        <v>7.8186082877247849E-4</v>
      </c>
    </row>
    <row r="49" spans="1:9" x14ac:dyDescent="0.25">
      <c r="A49" s="532" t="s">
        <v>39</v>
      </c>
      <c r="B49" s="10">
        <v>474.24</v>
      </c>
      <c r="C49" s="183">
        <v>474</v>
      </c>
      <c r="D49" s="10"/>
      <c r="E49" s="75">
        <f t="shared" si="16"/>
        <v>474</v>
      </c>
      <c r="F49" s="251">
        <v>470</v>
      </c>
      <c r="G49" s="75">
        <v>470</v>
      </c>
      <c r="H49" s="75">
        <f t="shared" si="12"/>
        <v>-4</v>
      </c>
      <c r="I49" s="255">
        <f t="shared" si="13"/>
        <v>-8.4388185654008432E-3</v>
      </c>
    </row>
    <row r="50" spans="1:9" x14ac:dyDescent="0.25">
      <c r="A50" s="532" t="s">
        <v>32</v>
      </c>
      <c r="B50" s="10">
        <v>761.26</v>
      </c>
      <c r="C50" s="183">
        <v>805</v>
      </c>
      <c r="D50" s="10"/>
      <c r="E50" s="75">
        <f t="shared" si="16"/>
        <v>805</v>
      </c>
      <c r="F50" s="251">
        <v>810</v>
      </c>
      <c r="G50" s="75">
        <v>810</v>
      </c>
      <c r="H50" s="75">
        <f t="shared" si="12"/>
        <v>5</v>
      </c>
      <c r="I50" s="255">
        <f t="shared" si="13"/>
        <v>6.2111801242236021E-3</v>
      </c>
    </row>
    <row r="51" spans="1:9" x14ac:dyDescent="0.25">
      <c r="A51" s="526" t="s">
        <v>16</v>
      </c>
      <c r="B51" s="10">
        <v>11852.39</v>
      </c>
      <c r="C51" s="131">
        <f>C52</f>
        <v>11938</v>
      </c>
      <c r="D51" s="131">
        <f t="shared" ref="D51" si="28">D52</f>
        <v>233</v>
      </c>
      <c r="E51" s="131">
        <f t="shared" si="16"/>
        <v>12171</v>
      </c>
      <c r="F51" s="527">
        <f t="shared" ref="F51:G51" si="29">F52</f>
        <v>12414</v>
      </c>
      <c r="G51" s="131">
        <f t="shared" si="29"/>
        <v>12414</v>
      </c>
      <c r="H51" s="131">
        <f t="shared" si="12"/>
        <v>243</v>
      </c>
      <c r="I51" s="255">
        <f t="shared" si="13"/>
        <v>1.9965491742666996E-2</v>
      </c>
    </row>
    <row r="52" spans="1:9" x14ac:dyDescent="0.25">
      <c r="A52" s="532" t="s">
        <v>31</v>
      </c>
      <c r="B52" s="10">
        <v>11852.39</v>
      </c>
      <c r="C52" s="183">
        <v>11938</v>
      </c>
      <c r="D52" s="10">
        <v>233</v>
      </c>
      <c r="E52" s="75">
        <f t="shared" si="16"/>
        <v>12171</v>
      </c>
      <c r="F52" s="257">
        <v>12414</v>
      </c>
      <c r="G52" s="183">
        <v>12414</v>
      </c>
      <c r="H52" s="183">
        <f t="shared" si="12"/>
        <v>243</v>
      </c>
      <c r="I52" s="253">
        <f t="shared" si="13"/>
        <v>1.9965491742666996E-2</v>
      </c>
    </row>
    <row r="53" spans="1:9" x14ac:dyDescent="0.25">
      <c r="A53" s="532"/>
      <c r="B53" s="10">
        <v>633.25</v>
      </c>
      <c r="C53" s="183"/>
      <c r="D53" s="10"/>
      <c r="E53" s="75"/>
      <c r="F53" s="257"/>
      <c r="G53" s="183"/>
      <c r="H53" s="183">
        <f t="shared" si="12"/>
        <v>0</v>
      </c>
      <c r="I53" s="253" t="str">
        <f t="shared" si="13"/>
        <v/>
      </c>
    </row>
    <row r="54" spans="1:9" x14ac:dyDescent="0.25">
      <c r="A54" s="532"/>
      <c r="B54" s="10">
        <v>633.25</v>
      </c>
      <c r="C54" s="183"/>
      <c r="D54" s="10"/>
      <c r="E54" s="75"/>
      <c r="F54" s="257"/>
      <c r="G54" s="183"/>
      <c r="H54" s="183">
        <f t="shared" si="12"/>
        <v>0</v>
      </c>
      <c r="I54" s="253" t="str">
        <f t="shared" si="13"/>
        <v/>
      </c>
    </row>
    <row r="55" spans="1:9" x14ac:dyDescent="0.25">
      <c r="A55" s="537"/>
      <c r="B55" s="10"/>
      <c r="C55" s="538"/>
      <c r="D55" s="148"/>
      <c r="E55" s="538">
        <f t="shared" si="16"/>
        <v>0</v>
      </c>
      <c r="F55" s="539"/>
      <c r="G55" s="538"/>
      <c r="H55" s="538">
        <f t="shared" si="12"/>
        <v>0</v>
      </c>
      <c r="I55" s="540" t="str">
        <f t="shared" si="13"/>
        <v/>
      </c>
    </row>
    <row r="56" spans="1:9" x14ac:dyDescent="0.25">
      <c r="A56" s="525" t="s">
        <v>55</v>
      </c>
      <c r="B56" s="10">
        <v>999083.79</v>
      </c>
      <c r="C56" s="131">
        <f>C57+C61+C64</f>
        <v>1005841</v>
      </c>
      <c r="D56" s="131">
        <f t="shared" ref="D56" si="30">D57+D61+D64</f>
        <v>31850</v>
      </c>
      <c r="E56" s="173">
        <f t="shared" si="16"/>
        <v>1037691</v>
      </c>
      <c r="F56" s="258">
        <f>F57+F61+F64</f>
        <v>1045185</v>
      </c>
      <c r="G56" s="173">
        <f>G57+G61+G64</f>
        <v>1045185</v>
      </c>
      <c r="H56" s="173">
        <f t="shared" si="12"/>
        <v>7494</v>
      </c>
      <c r="I56" s="261">
        <f t="shared" si="13"/>
        <v>7.221803022286981E-3</v>
      </c>
    </row>
    <row r="57" spans="1:9" x14ac:dyDescent="0.25">
      <c r="A57" s="526" t="s">
        <v>21</v>
      </c>
      <c r="B57" s="10">
        <v>924482.54</v>
      </c>
      <c r="C57" s="131">
        <f>SUM(C58:C60)</f>
        <v>933550</v>
      </c>
      <c r="D57" s="131">
        <f t="shared" ref="D57" si="31">SUM(D58:D60)</f>
        <v>24400</v>
      </c>
      <c r="E57" s="131">
        <f t="shared" si="16"/>
        <v>957950</v>
      </c>
      <c r="F57" s="527">
        <f t="shared" ref="F57:G57" si="32">SUM(F58:F60)</f>
        <v>961500</v>
      </c>
      <c r="G57" s="131">
        <f t="shared" si="32"/>
        <v>961500</v>
      </c>
      <c r="H57" s="131">
        <f t="shared" si="12"/>
        <v>3550</v>
      </c>
      <c r="I57" s="255">
        <f t="shared" si="13"/>
        <v>3.7058301581502167E-3</v>
      </c>
    </row>
    <row r="58" spans="1:9" x14ac:dyDescent="0.25">
      <c r="A58" s="532" t="s">
        <v>38</v>
      </c>
      <c r="B58" s="10">
        <v>914408.79</v>
      </c>
      <c r="C58" s="183">
        <v>925000</v>
      </c>
      <c r="D58" s="183">
        <v>21450</v>
      </c>
      <c r="E58" s="75">
        <f t="shared" si="16"/>
        <v>946450</v>
      </c>
      <c r="F58" s="251">
        <v>950000</v>
      </c>
      <c r="G58" s="75">
        <v>950000</v>
      </c>
      <c r="H58" s="75">
        <f t="shared" si="12"/>
        <v>3550</v>
      </c>
      <c r="I58" s="255">
        <f t="shared" si="13"/>
        <v>3.7508584711289554E-3</v>
      </c>
    </row>
    <row r="59" spans="1:9" x14ac:dyDescent="0.25">
      <c r="A59" s="532" t="s">
        <v>52</v>
      </c>
      <c r="B59" s="10">
        <v>7350</v>
      </c>
      <c r="C59" s="183">
        <v>7300</v>
      </c>
      <c r="D59" s="183">
        <v>1700</v>
      </c>
      <c r="E59" s="75">
        <f t="shared" si="16"/>
        <v>9000</v>
      </c>
      <c r="F59" s="251">
        <v>9000</v>
      </c>
      <c r="G59" s="75">
        <v>9000</v>
      </c>
      <c r="H59" s="75">
        <f t="shared" si="12"/>
        <v>0</v>
      </c>
      <c r="I59" s="255">
        <f t="shared" si="13"/>
        <v>0</v>
      </c>
    </row>
    <row r="60" spans="1:9" x14ac:dyDescent="0.25">
      <c r="A60" s="532" t="s">
        <v>50</v>
      </c>
      <c r="B60" s="10">
        <v>2723.75</v>
      </c>
      <c r="C60" s="183">
        <v>1250</v>
      </c>
      <c r="D60" s="183">
        <v>1250</v>
      </c>
      <c r="E60" s="75">
        <f t="shared" si="16"/>
        <v>2500</v>
      </c>
      <c r="F60" s="251">
        <v>2500</v>
      </c>
      <c r="G60" s="75">
        <v>2500</v>
      </c>
      <c r="H60" s="75">
        <f t="shared" si="12"/>
        <v>0</v>
      </c>
      <c r="I60" s="255">
        <f t="shared" si="13"/>
        <v>0</v>
      </c>
    </row>
    <row r="61" spans="1:9" x14ac:dyDescent="0.25">
      <c r="A61" s="526" t="s">
        <v>16</v>
      </c>
      <c r="B61" s="10">
        <v>72592</v>
      </c>
      <c r="C61" s="131">
        <f>C62+C63</f>
        <v>69291</v>
      </c>
      <c r="D61" s="131">
        <f t="shared" ref="D61" si="33">D62+D63</f>
        <v>8950</v>
      </c>
      <c r="E61" s="131">
        <f t="shared" si="16"/>
        <v>78241</v>
      </c>
      <c r="F61" s="527">
        <f t="shared" ref="F61:G61" si="34">F62+F63</f>
        <v>80685</v>
      </c>
      <c r="G61" s="131">
        <f t="shared" si="34"/>
        <v>80685</v>
      </c>
      <c r="H61" s="131">
        <f t="shared" si="12"/>
        <v>2444</v>
      </c>
      <c r="I61" s="255">
        <f t="shared" si="13"/>
        <v>3.1236819570302016E-2</v>
      </c>
    </row>
    <row r="62" spans="1:9" x14ac:dyDescent="0.25">
      <c r="A62" s="532" t="s">
        <v>31</v>
      </c>
      <c r="B62" s="10">
        <v>60019.66</v>
      </c>
      <c r="C62" s="183">
        <v>55191</v>
      </c>
      <c r="D62" s="69">
        <v>9150</v>
      </c>
      <c r="E62" s="75">
        <f t="shared" si="16"/>
        <v>64341</v>
      </c>
      <c r="F62" s="251">
        <v>66485</v>
      </c>
      <c r="G62" s="75">
        <v>66485</v>
      </c>
      <c r="H62" s="75">
        <f t="shared" si="12"/>
        <v>2144</v>
      </c>
      <c r="I62" s="255">
        <f t="shared" si="13"/>
        <v>3.3322453800842387E-2</v>
      </c>
    </row>
    <row r="63" spans="1:9" x14ac:dyDescent="0.25">
      <c r="A63" s="532" t="s">
        <v>32</v>
      </c>
      <c r="B63" s="10">
        <v>12572.34</v>
      </c>
      <c r="C63" s="183">
        <v>14100</v>
      </c>
      <c r="D63" s="10">
        <v>-200</v>
      </c>
      <c r="E63" s="75">
        <f t="shared" si="16"/>
        <v>13900</v>
      </c>
      <c r="F63" s="251">
        <v>14200</v>
      </c>
      <c r="G63" s="75">
        <v>14200</v>
      </c>
      <c r="H63" s="75">
        <f t="shared" si="12"/>
        <v>300</v>
      </c>
      <c r="I63" s="255">
        <f t="shared" si="13"/>
        <v>2.1582733812949641E-2</v>
      </c>
    </row>
    <row r="64" spans="1:9" x14ac:dyDescent="0.25">
      <c r="A64" s="541" t="s">
        <v>17</v>
      </c>
      <c r="B64" s="10">
        <v>1633.3</v>
      </c>
      <c r="C64" s="542">
        <f>C65</f>
        <v>3000</v>
      </c>
      <c r="D64" s="542">
        <f t="shared" ref="D64" si="35">D65</f>
        <v>-1500</v>
      </c>
      <c r="E64" s="131">
        <f t="shared" si="16"/>
        <v>1500</v>
      </c>
      <c r="F64" s="527">
        <f t="shared" ref="F64:G64" si="36">F65</f>
        <v>3000</v>
      </c>
      <c r="G64" s="131">
        <f t="shared" si="36"/>
        <v>3000</v>
      </c>
      <c r="H64" s="131">
        <f t="shared" si="12"/>
        <v>1500</v>
      </c>
      <c r="I64" s="255">
        <f t="shared" si="13"/>
        <v>1</v>
      </c>
    </row>
    <row r="65" spans="1:9" x14ac:dyDescent="0.25">
      <c r="A65" s="528" t="s">
        <v>36</v>
      </c>
      <c r="B65" s="10">
        <v>1633.3</v>
      </c>
      <c r="C65" s="183">
        <v>3000</v>
      </c>
      <c r="D65" s="183">
        <v>-1500</v>
      </c>
      <c r="E65" s="75">
        <f t="shared" si="16"/>
        <v>1500</v>
      </c>
      <c r="F65" s="251">
        <v>3000</v>
      </c>
      <c r="G65" s="75">
        <v>3000</v>
      </c>
      <c r="H65" s="75">
        <f t="shared" si="12"/>
        <v>1500</v>
      </c>
      <c r="I65" s="255">
        <f t="shared" si="13"/>
        <v>1</v>
      </c>
    </row>
    <row r="66" spans="1:9" ht="26.4" x14ac:dyDescent="0.25">
      <c r="A66" s="528" t="s">
        <v>33</v>
      </c>
      <c r="B66" s="10">
        <v>375.95</v>
      </c>
      <c r="C66" s="183"/>
      <c r="D66" s="183"/>
      <c r="E66" s="69">
        <f t="shared" si="16"/>
        <v>0</v>
      </c>
      <c r="F66" s="104"/>
      <c r="G66" s="69"/>
      <c r="H66" s="533">
        <f t="shared" si="12"/>
        <v>0</v>
      </c>
      <c r="I66" s="260" t="str">
        <f t="shared" si="13"/>
        <v/>
      </c>
    </row>
    <row r="67" spans="1:9" x14ac:dyDescent="0.25">
      <c r="A67" s="532"/>
      <c r="B67" s="10"/>
      <c r="C67" s="183"/>
      <c r="D67" s="148"/>
      <c r="E67" s="69">
        <f t="shared" si="16"/>
        <v>0</v>
      </c>
      <c r="F67" s="104"/>
      <c r="G67" s="69"/>
      <c r="H67" s="533">
        <f t="shared" si="12"/>
        <v>0</v>
      </c>
      <c r="I67" s="260" t="str">
        <f t="shared" si="13"/>
        <v/>
      </c>
    </row>
    <row r="68" spans="1:9" x14ac:dyDescent="0.25">
      <c r="A68" s="526" t="s">
        <v>56</v>
      </c>
      <c r="B68" s="10">
        <v>283045.71999999997</v>
      </c>
      <c r="C68" s="131">
        <f>C69+C73+C76</f>
        <v>220242</v>
      </c>
      <c r="D68" s="148"/>
      <c r="E68" s="131">
        <f t="shared" si="16"/>
        <v>220242</v>
      </c>
      <c r="F68" s="527">
        <f>F69+F73+F76</f>
        <v>251000</v>
      </c>
      <c r="G68" s="131">
        <f>G69+G73+G76</f>
        <v>251000</v>
      </c>
      <c r="H68" s="131">
        <f t="shared" si="12"/>
        <v>30758</v>
      </c>
      <c r="I68" s="255">
        <f t="shared" si="13"/>
        <v>0.13965546989220948</v>
      </c>
    </row>
    <row r="69" spans="1:9" x14ac:dyDescent="0.25">
      <c r="A69" s="526" t="s">
        <v>21</v>
      </c>
      <c r="B69" s="10">
        <v>206295.86</v>
      </c>
      <c r="C69" s="131">
        <f>SUM(C70:C72)</f>
        <v>148100</v>
      </c>
      <c r="D69" s="148"/>
      <c r="E69" s="131">
        <f t="shared" si="16"/>
        <v>148100</v>
      </c>
      <c r="F69" s="527">
        <f t="shared" ref="F69:G69" si="37">SUM(F70:F72)</f>
        <v>179200</v>
      </c>
      <c r="G69" s="131">
        <f t="shared" si="37"/>
        <v>179200</v>
      </c>
      <c r="H69" s="131">
        <f t="shared" si="12"/>
        <v>31100</v>
      </c>
      <c r="I69" s="255">
        <f t="shared" si="13"/>
        <v>0.2099932478055368</v>
      </c>
    </row>
    <row r="70" spans="1:9" x14ac:dyDescent="0.25">
      <c r="A70" s="532" t="s">
        <v>38</v>
      </c>
      <c r="B70" s="10">
        <v>75446.289999999994</v>
      </c>
      <c r="C70" s="183">
        <v>54200</v>
      </c>
      <c r="D70" s="148"/>
      <c r="E70" s="75">
        <f t="shared" si="16"/>
        <v>54200</v>
      </c>
      <c r="F70" s="251">
        <v>70000</v>
      </c>
      <c r="G70" s="75">
        <v>70000</v>
      </c>
      <c r="H70" s="75">
        <f t="shared" si="12"/>
        <v>15800</v>
      </c>
      <c r="I70" s="255">
        <f t="shared" si="13"/>
        <v>0.29151291512915128</v>
      </c>
    </row>
    <row r="71" spans="1:9" x14ac:dyDescent="0.25">
      <c r="A71" s="532" t="s">
        <v>52</v>
      </c>
      <c r="B71" s="10">
        <v>3558.35</v>
      </c>
      <c r="C71" s="183">
        <v>3900</v>
      </c>
      <c r="D71" s="148"/>
      <c r="E71" s="75">
        <f t="shared" si="16"/>
        <v>3900</v>
      </c>
      <c r="F71" s="251">
        <v>3900</v>
      </c>
      <c r="G71" s="75">
        <v>3900</v>
      </c>
      <c r="H71" s="75">
        <f t="shared" si="12"/>
        <v>0</v>
      </c>
      <c r="I71" s="255">
        <f t="shared" si="13"/>
        <v>0</v>
      </c>
    </row>
    <row r="72" spans="1:9" x14ac:dyDescent="0.25">
      <c r="A72" s="532" t="s">
        <v>50</v>
      </c>
      <c r="B72" s="10">
        <v>127291.22</v>
      </c>
      <c r="C72" s="183">
        <v>90000</v>
      </c>
      <c r="D72" s="148"/>
      <c r="E72" s="75">
        <f t="shared" si="16"/>
        <v>90000</v>
      </c>
      <c r="F72" s="251">
        <v>105300</v>
      </c>
      <c r="G72" s="75">
        <v>105300</v>
      </c>
      <c r="H72" s="75">
        <f t="shared" si="12"/>
        <v>15300</v>
      </c>
      <c r="I72" s="255">
        <f t="shared" si="13"/>
        <v>0.17</v>
      </c>
    </row>
    <row r="73" spans="1:9" x14ac:dyDescent="0.25">
      <c r="A73" s="526" t="s">
        <v>16</v>
      </c>
      <c r="B73" s="10">
        <v>72925.600000000006</v>
      </c>
      <c r="C73" s="131">
        <f>C74+C75</f>
        <v>69442</v>
      </c>
      <c r="D73" s="148"/>
      <c r="E73" s="131">
        <f t="shared" si="16"/>
        <v>69442</v>
      </c>
      <c r="F73" s="527">
        <f t="shared" ref="F73:G73" si="38">F74+F75</f>
        <v>69100</v>
      </c>
      <c r="G73" s="131">
        <f t="shared" si="38"/>
        <v>69100</v>
      </c>
      <c r="H73" s="131">
        <f t="shared" si="12"/>
        <v>-342</v>
      </c>
      <c r="I73" s="255">
        <f t="shared" si="13"/>
        <v>-4.9249733590622392E-3</v>
      </c>
    </row>
    <row r="74" spans="1:9" x14ac:dyDescent="0.25">
      <c r="A74" s="532" t="s">
        <v>31</v>
      </c>
      <c r="B74" s="10">
        <v>55353.77</v>
      </c>
      <c r="C74" s="183">
        <v>55292</v>
      </c>
      <c r="D74" s="148"/>
      <c r="E74" s="75">
        <f t="shared" si="16"/>
        <v>55292</v>
      </c>
      <c r="F74" s="251">
        <v>54630</v>
      </c>
      <c r="G74" s="75">
        <v>54630</v>
      </c>
      <c r="H74" s="75">
        <f t="shared" si="12"/>
        <v>-662</v>
      </c>
      <c r="I74" s="255">
        <f t="shared" si="13"/>
        <v>-1.1972798958257976E-2</v>
      </c>
    </row>
    <row r="75" spans="1:9" x14ac:dyDescent="0.25">
      <c r="A75" s="532" t="s">
        <v>32</v>
      </c>
      <c r="B75" s="10">
        <v>17571.830000000002</v>
      </c>
      <c r="C75" s="183">
        <v>14150</v>
      </c>
      <c r="D75" s="148"/>
      <c r="E75" s="75">
        <f t="shared" si="16"/>
        <v>14150</v>
      </c>
      <c r="F75" s="251">
        <v>14470</v>
      </c>
      <c r="G75" s="75">
        <v>14470</v>
      </c>
      <c r="H75" s="75">
        <f t="shared" si="12"/>
        <v>320</v>
      </c>
      <c r="I75" s="255">
        <f t="shared" si="13"/>
        <v>2.2614840989399292E-2</v>
      </c>
    </row>
    <row r="76" spans="1:9" x14ac:dyDescent="0.25">
      <c r="A76" s="526" t="s">
        <v>17</v>
      </c>
      <c r="B76" s="10">
        <v>3824.26</v>
      </c>
      <c r="C76" s="131">
        <f>C77+C78</f>
        <v>2700</v>
      </c>
      <c r="D76" s="148"/>
      <c r="E76" s="131">
        <f t="shared" si="16"/>
        <v>2700</v>
      </c>
      <c r="F76" s="527">
        <f t="shared" ref="F76:G76" si="39">F77+F78</f>
        <v>2700</v>
      </c>
      <c r="G76" s="131">
        <f t="shared" si="39"/>
        <v>2700</v>
      </c>
      <c r="H76" s="131">
        <f t="shared" si="12"/>
        <v>0</v>
      </c>
      <c r="I76" s="255">
        <f t="shared" si="13"/>
        <v>0</v>
      </c>
    </row>
    <row r="77" spans="1:9" x14ac:dyDescent="0.25">
      <c r="A77" s="528" t="s">
        <v>36</v>
      </c>
      <c r="B77" s="10">
        <v>2727.42</v>
      </c>
      <c r="C77" s="183">
        <v>1800</v>
      </c>
      <c r="D77" s="148"/>
      <c r="E77" s="75">
        <f t="shared" si="16"/>
        <v>1800</v>
      </c>
      <c r="F77" s="251">
        <v>1800</v>
      </c>
      <c r="G77" s="75">
        <v>1800</v>
      </c>
      <c r="H77" s="75">
        <f t="shared" si="12"/>
        <v>0</v>
      </c>
      <c r="I77" s="255">
        <f t="shared" si="13"/>
        <v>0</v>
      </c>
    </row>
    <row r="78" spans="1:9" x14ac:dyDescent="0.25">
      <c r="A78" s="532" t="s">
        <v>57</v>
      </c>
      <c r="B78" s="10">
        <v>1096.8399999999999</v>
      </c>
      <c r="C78" s="183">
        <v>900</v>
      </c>
      <c r="D78" s="148"/>
      <c r="E78" s="75">
        <f t="shared" si="16"/>
        <v>900</v>
      </c>
      <c r="F78" s="251">
        <v>900</v>
      </c>
      <c r="G78" s="75">
        <v>900</v>
      </c>
      <c r="H78" s="75">
        <f t="shared" si="12"/>
        <v>0</v>
      </c>
      <c r="I78" s="255">
        <f t="shared" si="13"/>
        <v>0</v>
      </c>
    </row>
    <row r="79" spans="1:9" x14ac:dyDescent="0.25">
      <c r="A79" s="532"/>
      <c r="B79" s="10"/>
      <c r="C79" s="183"/>
      <c r="D79" s="148"/>
      <c r="E79" s="69">
        <f t="shared" si="16"/>
        <v>0</v>
      </c>
      <c r="F79" s="104"/>
      <c r="G79" s="69"/>
      <c r="H79" s="533">
        <f t="shared" si="12"/>
        <v>0</v>
      </c>
      <c r="I79" s="260" t="str">
        <f t="shared" si="13"/>
        <v/>
      </c>
    </row>
    <row r="80" spans="1:9" x14ac:dyDescent="0.25">
      <c r="A80" s="541" t="s">
        <v>58</v>
      </c>
      <c r="B80" s="10">
        <v>4870.45</v>
      </c>
      <c r="C80" s="542">
        <f>C84</f>
        <v>4990</v>
      </c>
      <c r="D80" s="148"/>
      <c r="E80" s="131">
        <f t="shared" si="16"/>
        <v>4990</v>
      </c>
      <c r="F80" s="527">
        <f t="shared" ref="F80:G80" si="40">F81+F84</f>
        <v>5100</v>
      </c>
      <c r="G80" s="131">
        <f t="shared" si="40"/>
        <v>5100</v>
      </c>
      <c r="H80" s="131">
        <f t="shared" si="12"/>
        <v>110</v>
      </c>
      <c r="I80" s="255">
        <f t="shared" si="13"/>
        <v>2.2044088176352707E-2</v>
      </c>
    </row>
    <row r="81" spans="1:9" x14ac:dyDescent="0.25">
      <c r="A81" s="526" t="s">
        <v>21</v>
      </c>
      <c r="B81" s="10">
        <v>-20</v>
      </c>
      <c r="C81" s="542"/>
      <c r="D81" s="148"/>
      <c r="E81" s="131">
        <f t="shared" si="16"/>
        <v>0</v>
      </c>
      <c r="F81" s="527"/>
      <c r="G81" s="131"/>
      <c r="H81" s="131">
        <f t="shared" si="12"/>
        <v>0</v>
      </c>
      <c r="I81" s="255" t="str">
        <f t="shared" si="13"/>
        <v/>
      </c>
    </row>
    <row r="82" spans="1:9" x14ac:dyDescent="0.25">
      <c r="A82" s="543" t="s">
        <v>59</v>
      </c>
      <c r="B82" s="10">
        <v>-20</v>
      </c>
      <c r="C82" s="542"/>
      <c r="D82" s="148"/>
      <c r="E82" s="185">
        <f t="shared" si="16"/>
        <v>0</v>
      </c>
      <c r="F82" s="544"/>
      <c r="G82" s="185"/>
      <c r="H82" s="185">
        <f t="shared" si="12"/>
        <v>0</v>
      </c>
      <c r="I82" s="253" t="str">
        <f t="shared" si="13"/>
        <v/>
      </c>
    </row>
    <row r="83" spans="1:9" x14ac:dyDescent="0.25">
      <c r="A83" s="532" t="s">
        <v>60</v>
      </c>
      <c r="B83" s="10"/>
      <c r="C83" s="542"/>
      <c r="D83" s="148"/>
      <c r="E83" s="183">
        <f t="shared" si="16"/>
        <v>0</v>
      </c>
      <c r="F83" s="257"/>
      <c r="G83" s="183"/>
      <c r="H83" s="183">
        <f t="shared" si="12"/>
        <v>0</v>
      </c>
      <c r="I83" s="253" t="str">
        <f t="shared" si="13"/>
        <v/>
      </c>
    </row>
    <row r="84" spans="1:9" x14ac:dyDescent="0.25">
      <c r="A84" s="526" t="s">
        <v>16</v>
      </c>
      <c r="B84" s="10">
        <v>4890.45</v>
      </c>
      <c r="C84" s="131">
        <f>C85</f>
        <v>4990</v>
      </c>
      <c r="D84" s="148"/>
      <c r="E84" s="131">
        <f t="shared" si="16"/>
        <v>4990</v>
      </c>
      <c r="F84" s="251">
        <f>F85</f>
        <v>5100</v>
      </c>
      <c r="G84" s="75">
        <f>G85</f>
        <v>5100</v>
      </c>
      <c r="H84" s="75">
        <f t="shared" si="12"/>
        <v>110</v>
      </c>
      <c r="I84" s="255">
        <f t="shared" si="13"/>
        <v>2.2044088176352707E-2</v>
      </c>
    </row>
    <row r="85" spans="1:9" x14ac:dyDescent="0.25">
      <c r="A85" s="532" t="s">
        <v>61</v>
      </c>
      <c r="B85" s="10">
        <v>4890.45</v>
      </c>
      <c r="C85" s="183">
        <v>4990</v>
      </c>
      <c r="D85" s="148"/>
      <c r="E85" s="75">
        <f t="shared" si="16"/>
        <v>4990</v>
      </c>
      <c r="F85" s="251">
        <v>5100</v>
      </c>
      <c r="G85" s="75">
        <v>5100</v>
      </c>
      <c r="H85" s="75">
        <f t="shared" si="12"/>
        <v>110</v>
      </c>
      <c r="I85" s="255">
        <f t="shared" si="13"/>
        <v>2.2044088176352707E-2</v>
      </c>
    </row>
    <row r="86" spans="1:9" x14ac:dyDescent="0.25">
      <c r="A86" s="532"/>
      <c r="B86" s="10"/>
      <c r="C86" s="183"/>
      <c r="D86" s="148"/>
      <c r="E86" s="183">
        <f t="shared" si="16"/>
        <v>0</v>
      </c>
      <c r="F86" s="257"/>
      <c r="G86" s="183"/>
      <c r="H86" s="183">
        <f t="shared" si="12"/>
        <v>0</v>
      </c>
      <c r="I86" s="253" t="str">
        <f t="shared" si="13"/>
        <v/>
      </c>
    </row>
    <row r="87" spans="1:9" x14ac:dyDescent="0.25">
      <c r="A87" s="526" t="s">
        <v>62</v>
      </c>
      <c r="B87" s="10">
        <v>1309671.73</v>
      </c>
      <c r="C87" s="131">
        <f>C88+C92+C96</f>
        <v>1250840</v>
      </c>
      <c r="D87" s="131">
        <f t="shared" ref="D87" si="41">D88+D92+D96</f>
        <v>124415</v>
      </c>
      <c r="E87" s="131">
        <f t="shared" si="16"/>
        <v>1375255</v>
      </c>
      <c r="F87" s="527">
        <f>F88+F92+F96</f>
        <v>1375440</v>
      </c>
      <c r="G87" s="131">
        <f>G88+G92+G96</f>
        <v>1375440</v>
      </c>
      <c r="H87" s="131">
        <f t="shared" ref="H87:H99" si="42">IF(G87=0,0,G87-E87)</f>
        <v>185</v>
      </c>
      <c r="I87" s="255">
        <f t="shared" ref="I87:I99" si="43">IF(E87=0,"",H87/E87)</f>
        <v>1.3452050710595489E-4</v>
      </c>
    </row>
    <row r="88" spans="1:9" x14ac:dyDescent="0.25">
      <c r="A88" s="526" t="s">
        <v>21</v>
      </c>
      <c r="B88" s="10">
        <v>1170672.26</v>
      </c>
      <c r="C88" s="131">
        <f>SUM(C89:C91)</f>
        <v>1160960</v>
      </c>
      <c r="D88" s="131">
        <f t="shared" ref="D88" si="44">SUM(D89:D91)</f>
        <v>80440</v>
      </c>
      <c r="E88" s="131">
        <f t="shared" si="16"/>
        <v>1241400</v>
      </c>
      <c r="F88" s="527">
        <f t="shared" ref="F88:G88" si="45">SUM(F89:F91)</f>
        <v>1239580</v>
      </c>
      <c r="G88" s="131">
        <f t="shared" si="45"/>
        <v>1239580</v>
      </c>
      <c r="H88" s="131">
        <f t="shared" si="42"/>
        <v>-1820</v>
      </c>
      <c r="I88" s="255">
        <f t="shared" si="43"/>
        <v>-1.4660866763331723E-3</v>
      </c>
    </row>
    <row r="89" spans="1:9" x14ac:dyDescent="0.25">
      <c r="A89" s="532" t="s">
        <v>38</v>
      </c>
      <c r="B89" s="10">
        <v>896045.79</v>
      </c>
      <c r="C89" s="183">
        <v>822835</v>
      </c>
      <c r="D89" s="183">
        <v>45440</v>
      </c>
      <c r="E89" s="75">
        <f t="shared" si="16"/>
        <v>868275</v>
      </c>
      <c r="F89" s="251">
        <v>868275</v>
      </c>
      <c r="G89" s="75">
        <v>868275</v>
      </c>
      <c r="H89" s="75">
        <f t="shared" si="42"/>
        <v>0</v>
      </c>
      <c r="I89" s="255">
        <f t="shared" si="43"/>
        <v>0</v>
      </c>
    </row>
    <row r="90" spans="1:9" x14ac:dyDescent="0.25">
      <c r="A90" s="532" t="s">
        <v>52</v>
      </c>
      <c r="B90" s="10">
        <v>194422.29</v>
      </c>
      <c r="C90" s="183">
        <v>253565</v>
      </c>
      <c r="D90" s="183">
        <v>35000</v>
      </c>
      <c r="E90" s="75">
        <f t="shared" si="16"/>
        <v>288565</v>
      </c>
      <c r="F90" s="251">
        <v>285420</v>
      </c>
      <c r="G90" s="75">
        <v>285420</v>
      </c>
      <c r="H90" s="75">
        <f t="shared" si="42"/>
        <v>-3145</v>
      </c>
      <c r="I90" s="255">
        <f t="shared" si="43"/>
        <v>-1.0898757645591114E-2</v>
      </c>
    </row>
    <row r="91" spans="1:9" x14ac:dyDescent="0.25">
      <c r="A91" s="532" t="s">
        <v>50</v>
      </c>
      <c r="B91" s="10">
        <v>80204.179999999993</v>
      </c>
      <c r="C91" s="183">
        <v>84560</v>
      </c>
      <c r="D91" s="10"/>
      <c r="E91" s="75">
        <f t="shared" si="16"/>
        <v>84560</v>
      </c>
      <c r="F91" s="251">
        <f>84560+1325</f>
        <v>85885</v>
      </c>
      <c r="G91" s="75">
        <f>84560+1325</f>
        <v>85885</v>
      </c>
      <c r="H91" s="75">
        <f t="shared" si="42"/>
        <v>1325</v>
      </c>
      <c r="I91" s="255">
        <f t="shared" si="43"/>
        <v>1.5669347209082307E-2</v>
      </c>
    </row>
    <row r="92" spans="1:9" x14ac:dyDescent="0.25">
      <c r="A92" s="526" t="s">
        <v>16</v>
      </c>
      <c r="B92" s="10">
        <v>134020.31</v>
      </c>
      <c r="C92" s="131">
        <f>SUM(C93:C95)</f>
        <v>80480</v>
      </c>
      <c r="D92" s="131">
        <f t="shared" ref="D92" si="46">SUM(D93:D95)</f>
        <v>48975</v>
      </c>
      <c r="E92" s="131">
        <f t="shared" si="16"/>
        <v>129455</v>
      </c>
      <c r="F92" s="527">
        <f t="shared" ref="F92:G92" si="47">SUM(F93:F95)</f>
        <v>131460</v>
      </c>
      <c r="G92" s="131">
        <f t="shared" si="47"/>
        <v>131460</v>
      </c>
      <c r="H92" s="131">
        <f t="shared" si="42"/>
        <v>2005</v>
      </c>
      <c r="I92" s="255">
        <f t="shared" si="43"/>
        <v>1.5488007415704299E-2</v>
      </c>
    </row>
    <row r="93" spans="1:9" x14ac:dyDescent="0.25">
      <c r="A93" s="532" t="s">
        <v>31</v>
      </c>
      <c r="B93" s="10">
        <v>111654.51</v>
      </c>
      <c r="C93" s="183">
        <v>62380</v>
      </c>
      <c r="D93" s="183">
        <v>49275</v>
      </c>
      <c r="E93" s="75">
        <f t="shared" ref="E93:E99" si="48">C93+D93</f>
        <v>111655</v>
      </c>
      <c r="F93" s="251">
        <v>113660</v>
      </c>
      <c r="G93" s="75">
        <v>113660</v>
      </c>
      <c r="H93" s="75">
        <f t="shared" si="42"/>
        <v>2005</v>
      </c>
      <c r="I93" s="255">
        <f t="shared" si="43"/>
        <v>1.7957099995521919E-2</v>
      </c>
    </row>
    <row r="94" spans="1:9" x14ac:dyDescent="0.25">
      <c r="A94" s="532" t="s">
        <v>32</v>
      </c>
      <c r="B94" s="10">
        <v>22365.8</v>
      </c>
      <c r="C94" s="183">
        <v>17800</v>
      </c>
      <c r="D94" s="10"/>
      <c r="E94" s="75">
        <f t="shared" si="48"/>
        <v>17800</v>
      </c>
      <c r="F94" s="251">
        <v>17800</v>
      </c>
      <c r="G94" s="75">
        <v>17800</v>
      </c>
      <c r="H94" s="75">
        <f t="shared" si="42"/>
        <v>0</v>
      </c>
      <c r="I94" s="255">
        <f t="shared" si="43"/>
        <v>0</v>
      </c>
    </row>
    <row r="95" spans="1:9" x14ac:dyDescent="0.25">
      <c r="A95" s="532" t="s">
        <v>63</v>
      </c>
      <c r="B95" s="10"/>
      <c r="C95" s="183">
        <v>300</v>
      </c>
      <c r="D95" s="183">
        <v>-300</v>
      </c>
      <c r="E95" s="75">
        <f t="shared" si="48"/>
        <v>0</v>
      </c>
      <c r="F95" s="251">
        <v>0</v>
      </c>
      <c r="G95" s="75">
        <v>0</v>
      </c>
      <c r="H95" s="75">
        <f t="shared" si="42"/>
        <v>0</v>
      </c>
      <c r="I95" s="255" t="str">
        <f t="shared" si="43"/>
        <v/>
      </c>
    </row>
    <row r="96" spans="1:9" x14ac:dyDescent="0.25">
      <c r="A96" s="526" t="s">
        <v>17</v>
      </c>
      <c r="B96" s="10">
        <v>4979.16</v>
      </c>
      <c r="C96" s="131">
        <f>C97</f>
        <v>9400</v>
      </c>
      <c r="D96" s="131">
        <f t="shared" ref="D96" si="49">D97</f>
        <v>-5000</v>
      </c>
      <c r="E96" s="131">
        <f t="shared" si="48"/>
        <v>4400</v>
      </c>
      <c r="F96" s="527">
        <f t="shared" ref="F96:G98" si="50">F97</f>
        <v>4400</v>
      </c>
      <c r="G96" s="131">
        <f t="shared" si="50"/>
        <v>4400</v>
      </c>
      <c r="H96" s="131">
        <f t="shared" si="42"/>
        <v>0</v>
      </c>
      <c r="I96" s="255">
        <f t="shared" si="43"/>
        <v>0</v>
      </c>
    </row>
    <row r="97" spans="1:13" x14ac:dyDescent="0.25">
      <c r="A97" s="528" t="s">
        <v>36</v>
      </c>
      <c r="B97" s="10">
        <v>4969.16</v>
      </c>
      <c r="C97" s="183">
        <v>9400</v>
      </c>
      <c r="D97" s="183">
        <v>-5000</v>
      </c>
      <c r="E97" s="75">
        <f t="shared" si="48"/>
        <v>4400</v>
      </c>
      <c r="F97" s="251">
        <v>4400</v>
      </c>
      <c r="G97" s="75">
        <v>4400</v>
      </c>
      <c r="H97" s="75">
        <f t="shared" si="42"/>
        <v>0</v>
      </c>
      <c r="I97" s="255">
        <f t="shared" si="43"/>
        <v>0</v>
      </c>
    </row>
    <row r="98" spans="1:13" x14ac:dyDescent="0.25">
      <c r="A98" s="543" t="s">
        <v>57</v>
      </c>
      <c r="B98" s="10">
        <v>10</v>
      </c>
      <c r="C98" s="183"/>
      <c r="D98" s="183"/>
      <c r="E98" s="69">
        <f t="shared" si="48"/>
        <v>0</v>
      </c>
      <c r="F98" s="527">
        <f t="shared" si="50"/>
        <v>0</v>
      </c>
      <c r="G98" s="131">
        <f t="shared" si="50"/>
        <v>0</v>
      </c>
      <c r="H98" s="545">
        <f t="shared" si="42"/>
        <v>0</v>
      </c>
      <c r="I98" s="546" t="str">
        <f t="shared" si="43"/>
        <v/>
      </c>
    </row>
    <row r="99" spans="1:13" x14ac:dyDescent="0.25">
      <c r="A99" s="528"/>
      <c r="B99" s="10"/>
      <c r="C99" s="183"/>
      <c r="D99" s="183"/>
      <c r="E99" s="31">
        <f t="shared" si="48"/>
        <v>0</v>
      </c>
      <c r="F99" s="251"/>
      <c r="G99" s="75"/>
      <c r="H99" s="547">
        <f t="shared" si="42"/>
        <v>0</v>
      </c>
      <c r="I99" s="546" t="str">
        <f t="shared" si="43"/>
        <v/>
      </c>
    </row>
    <row r="100" spans="1:13" x14ac:dyDescent="0.25">
      <c r="A100" s="71"/>
      <c r="B100" s="6"/>
      <c r="C100" s="6"/>
      <c r="D100" s="6"/>
    </row>
    <row r="101" spans="1:13" x14ac:dyDescent="0.25">
      <c r="A101" s="70"/>
      <c r="B101" s="6"/>
      <c r="C101" s="6"/>
      <c r="D101" s="6"/>
    </row>
    <row r="102" spans="1:13" x14ac:dyDescent="0.25">
      <c r="A102" s="133" t="s">
        <v>317</v>
      </c>
      <c r="B102" s="6"/>
      <c r="C102" s="6"/>
      <c r="D102" s="6"/>
    </row>
    <row r="103" spans="1:13" x14ac:dyDescent="0.25">
      <c r="A103" s="548" t="s">
        <v>318</v>
      </c>
      <c r="B103" s="31"/>
      <c r="C103" s="31">
        <f t="shared" ref="C103:G103" si="51">C104</f>
        <v>751074</v>
      </c>
      <c r="D103" s="31">
        <f t="shared" si="51"/>
        <v>0</v>
      </c>
      <c r="E103" s="31">
        <f t="shared" si="51"/>
        <v>751074</v>
      </c>
      <c r="F103" s="31">
        <f t="shared" si="51"/>
        <v>794849</v>
      </c>
      <c r="G103" s="31">
        <f t="shared" si="51"/>
        <v>794849</v>
      </c>
      <c r="H103" s="75">
        <f t="shared" ref="H103" si="52">IF(G103=0,0,G103-E103)</f>
        <v>43775</v>
      </c>
      <c r="I103" s="255">
        <f t="shared" ref="I103" si="53">IF(E103=0,"",H103/E103)</f>
        <v>5.8283205116939213E-2</v>
      </c>
    </row>
    <row r="104" spans="1:13" s="554" customFormat="1" ht="11.4" x14ac:dyDescent="0.2">
      <c r="A104" s="549" t="s">
        <v>310</v>
      </c>
      <c r="B104" s="551"/>
      <c r="C104" s="551">
        <v>751074</v>
      </c>
      <c r="D104" s="551"/>
      <c r="E104" s="551">
        <f t="shared" ref="E104" si="54">C104+D104</f>
        <v>751074</v>
      </c>
      <c r="F104" s="551">
        <v>794849</v>
      </c>
      <c r="G104" s="551">
        <v>794849</v>
      </c>
      <c r="H104" s="552">
        <f t="shared" ref="H104:H120" si="55">IF(G104=0,0,G104-E104)</f>
        <v>43775</v>
      </c>
      <c r="I104" s="553">
        <f t="shared" ref="I104:I120" si="56">IF(E104=0,"",H104/E104)</f>
        <v>5.8283205116939213E-2</v>
      </c>
      <c r="M104" s="555"/>
    </row>
    <row r="105" spans="1:13" x14ac:dyDescent="0.25">
      <c r="A105" s="548" t="s">
        <v>319</v>
      </c>
      <c r="B105" s="31"/>
      <c r="C105" s="31">
        <f t="shared" ref="C105:G105" si="57">SUM(C106:C110)</f>
        <v>3557814</v>
      </c>
      <c r="D105" s="31">
        <f t="shared" si="57"/>
        <v>425421</v>
      </c>
      <c r="E105" s="31">
        <f t="shared" si="57"/>
        <v>3983235</v>
      </c>
      <c r="F105" s="31">
        <f t="shared" si="57"/>
        <v>4056225</v>
      </c>
      <c r="G105" s="31">
        <f t="shared" si="57"/>
        <v>4056225</v>
      </c>
      <c r="H105" s="75">
        <f t="shared" si="55"/>
        <v>72990</v>
      </c>
      <c r="I105" s="255">
        <f t="shared" si="56"/>
        <v>1.8324301729624289E-2</v>
      </c>
    </row>
    <row r="106" spans="1:13" s="554" customFormat="1" ht="11.4" x14ac:dyDescent="0.2">
      <c r="A106" s="549" t="s">
        <v>309</v>
      </c>
      <c r="B106" s="551"/>
      <c r="C106" s="551">
        <f t="shared" ref="C106:G106" si="58">C17</f>
        <v>1491891</v>
      </c>
      <c r="D106" s="551">
        <f t="shared" si="58"/>
        <v>10456</v>
      </c>
      <c r="E106" s="551">
        <f>C106+D106</f>
        <v>1502347</v>
      </c>
      <c r="F106" s="551">
        <f t="shared" si="58"/>
        <v>1537600</v>
      </c>
      <c r="G106" s="551">
        <f t="shared" si="58"/>
        <v>1537600</v>
      </c>
      <c r="H106" s="552">
        <f t="shared" si="55"/>
        <v>35253</v>
      </c>
      <c r="I106" s="553">
        <f t="shared" si="56"/>
        <v>2.3465284651282295E-2</v>
      </c>
      <c r="M106" s="555"/>
    </row>
    <row r="107" spans="1:13" s="554" customFormat="1" ht="11.4" x14ac:dyDescent="0.2">
      <c r="A107" s="549" t="s">
        <v>315</v>
      </c>
      <c r="B107" s="551"/>
      <c r="C107" s="551">
        <f t="shared" ref="C107:G107" si="59">C87</f>
        <v>1250840</v>
      </c>
      <c r="D107" s="551">
        <f t="shared" si="59"/>
        <v>124415</v>
      </c>
      <c r="E107" s="551">
        <f t="shared" ref="E107:E110" si="60">C107+D107</f>
        <v>1375255</v>
      </c>
      <c r="F107" s="551">
        <f t="shared" si="59"/>
        <v>1375440</v>
      </c>
      <c r="G107" s="551">
        <f t="shared" si="59"/>
        <v>1375440</v>
      </c>
      <c r="H107" s="552">
        <f t="shared" si="55"/>
        <v>185</v>
      </c>
      <c r="I107" s="553">
        <f t="shared" si="56"/>
        <v>1.3452050710595489E-4</v>
      </c>
      <c r="M107" s="555"/>
    </row>
    <row r="108" spans="1:13" x14ac:dyDescent="0.25">
      <c r="A108" s="549" t="s">
        <v>320</v>
      </c>
      <c r="B108" s="6"/>
      <c r="C108" s="551">
        <v>594841</v>
      </c>
      <c r="D108" s="551">
        <v>17550</v>
      </c>
      <c r="E108" s="551">
        <f t="shared" si="60"/>
        <v>612391</v>
      </c>
      <c r="F108" s="551">
        <v>619185</v>
      </c>
      <c r="G108" s="551">
        <v>619185</v>
      </c>
      <c r="H108" s="552">
        <f t="shared" si="55"/>
        <v>6794</v>
      </c>
      <c r="I108" s="255">
        <f t="shared" si="56"/>
        <v>1.1094219216154385E-2</v>
      </c>
    </row>
    <row r="109" spans="1:13" s="554" customFormat="1" ht="11.4" x14ac:dyDescent="0.2">
      <c r="A109" s="549" t="s">
        <v>321</v>
      </c>
      <c r="B109" s="551"/>
      <c r="C109" s="551">
        <f t="shared" ref="C109:G109" si="61">C68</f>
        <v>220242</v>
      </c>
      <c r="D109" s="551">
        <f t="shared" si="61"/>
        <v>0</v>
      </c>
      <c r="E109" s="551">
        <f t="shared" si="60"/>
        <v>220242</v>
      </c>
      <c r="F109" s="551">
        <f t="shared" si="61"/>
        <v>251000</v>
      </c>
      <c r="G109" s="551">
        <f t="shared" si="61"/>
        <v>251000</v>
      </c>
      <c r="H109" s="552">
        <f t="shared" si="55"/>
        <v>30758</v>
      </c>
      <c r="I109" s="553">
        <f t="shared" si="56"/>
        <v>0.13965546989220948</v>
      </c>
      <c r="M109" s="555"/>
    </row>
    <row r="110" spans="1:13" s="554" customFormat="1" ht="11.4" x14ac:dyDescent="0.2">
      <c r="A110" s="549" t="s">
        <v>310</v>
      </c>
      <c r="B110" s="551"/>
      <c r="C110" s="551"/>
      <c r="D110" s="551">
        <v>273000</v>
      </c>
      <c r="E110" s="551">
        <f t="shared" si="60"/>
        <v>273000</v>
      </c>
      <c r="F110" s="551">
        <v>273000</v>
      </c>
      <c r="G110" s="551">
        <v>273000</v>
      </c>
      <c r="H110" s="552">
        <f t="shared" si="55"/>
        <v>0</v>
      </c>
      <c r="I110" s="553">
        <f t="shared" si="56"/>
        <v>0</v>
      </c>
      <c r="M110" s="555"/>
    </row>
    <row r="111" spans="1:13" x14ac:dyDescent="0.25">
      <c r="A111" s="548" t="s">
        <v>322</v>
      </c>
      <c r="B111" s="31"/>
      <c r="C111" s="31">
        <f t="shared" ref="C111:G111" si="62">SUM(C112:C113)</f>
        <v>1249566</v>
      </c>
      <c r="D111" s="31">
        <f t="shared" si="62"/>
        <v>114300</v>
      </c>
      <c r="E111" s="31">
        <f t="shared" si="62"/>
        <v>1363866</v>
      </c>
      <c r="F111" s="31">
        <f t="shared" si="62"/>
        <v>1364650</v>
      </c>
      <c r="G111" s="31">
        <f t="shared" si="62"/>
        <v>1364650</v>
      </c>
      <c r="H111" s="75">
        <f t="shared" si="55"/>
        <v>784</v>
      </c>
      <c r="I111" s="255">
        <f t="shared" si="56"/>
        <v>5.7483653086153627E-4</v>
      </c>
    </row>
    <row r="112" spans="1:13" s="554" customFormat="1" ht="11.4" x14ac:dyDescent="0.2">
      <c r="A112" s="549" t="s">
        <v>310</v>
      </c>
      <c r="B112" s="551"/>
      <c r="C112" s="551">
        <v>838566</v>
      </c>
      <c r="D112" s="551">
        <v>100000</v>
      </c>
      <c r="E112" s="551">
        <f>C112+D112</f>
        <v>938566</v>
      </c>
      <c r="F112" s="551">
        <v>938650</v>
      </c>
      <c r="G112" s="551">
        <v>938650</v>
      </c>
      <c r="H112" s="552">
        <f t="shared" si="55"/>
        <v>84</v>
      </c>
      <c r="I112" s="553">
        <f t="shared" si="56"/>
        <v>8.9498234540778159E-5</v>
      </c>
      <c r="M112" s="555"/>
    </row>
    <row r="113" spans="1:13" s="554" customFormat="1" ht="11.4" x14ac:dyDescent="0.2">
      <c r="A113" s="549" t="s">
        <v>320</v>
      </c>
      <c r="B113" s="551"/>
      <c r="C113" s="551">
        <v>411000</v>
      </c>
      <c r="D113" s="551">
        <v>14300</v>
      </c>
      <c r="E113" s="551">
        <f>C113+D113</f>
        <v>425300</v>
      </c>
      <c r="F113" s="551">
        <v>426000</v>
      </c>
      <c r="G113" s="551">
        <v>426000</v>
      </c>
      <c r="H113" s="552">
        <f t="shared" si="55"/>
        <v>700</v>
      </c>
      <c r="I113" s="553">
        <f t="shared" si="56"/>
        <v>1.6458970138725606E-3</v>
      </c>
      <c r="M113" s="555"/>
    </row>
    <row r="114" spans="1:13" x14ac:dyDescent="0.25">
      <c r="A114" s="548" t="s">
        <v>323</v>
      </c>
      <c r="B114" s="31"/>
      <c r="C114" s="31">
        <f t="shared" ref="C114:G114" si="63">SUM(C115:C117)</f>
        <v>111800</v>
      </c>
      <c r="D114" s="31">
        <f t="shared" si="63"/>
        <v>233</v>
      </c>
      <c r="E114" s="31">
        <f t="shared" si="63"/>
        <v>112033</v>
      </c>
      <c r="F114" s="31">
        <f t="shared" si="63"/>
        <v>112274</v>
      </c>
      <c r="G114" s="31">
        <f t="shared" si="63"/>
        <v>112274</v>
      </c>
      <c r="H114" s="75">
        <f t="shared" si="55"/>
        <v>241</v>
      </c>
      <c r="I114" s="255">
        <f t="shared" si="56"/>
        <v>2.1511518927458872E-3</v>
      </c>
      <c r="K114" s="31"/>
    </row>
    <row r="115" spans="1:13" s="554" customFormat="1" ht="11.4" x14ac:dyDescent="0.2">
      <c r="A115" s="549" t="s">
        <v>324</v>
      </c>
      <c r="B115" s="551"/>
      <c r="C115" s="551">
        <f t="shared" ref="C115:D115" si="64">C9</f>
        <v>19000</v>
      </c>
      <c r="D115" s="551">
        <f t="shared" si="64"/>
        <v>0</v>
      </c>
      <c r="E115" s="551">
        <f>C115+D115</f>
        <v>19000</v>
      </c>
      <c r="F115" s="551">
        <f>F9</f>
        <v>19000</v>
      </c>
      <c r="G115" s="551">
        <f>G9</f>
        <v>19000</v>
      </c>
      <c r="H115" s="552">
        <f t="shared" si="55"/>
        <v>0</v>
      </c>
      <c r="I115" s="553">
        <f t="shared" si="56"/>
        <v>0</v>
      </c>
      <c r="M115" s="555"/>
    </row>
    <row r="116" spans="1:13" s="554" customFormat="1" ht="11.4" x14ac:dyDescent="0.2">
      <c r="A116" s="549" t="s">
        <v>311</v>
      </c>
      <c r="B116" s="551"/>
      <c r="C116" s="551">
        <f t="shared" ref="C116:G116" si="65">C43</f>
        <v>92800</v>
      </c>
      <c r="D116" s="551">
        <f t="shared" si="65"/>
        <v>233</v>
      </c>
      <c r="E116" s="551">
        <f t="shared" si="65"/>
        <v>93033</v>
      </c>
      <c r="F116" s="551">
        <f t="shared" si="65"/>
        <v>93274</v>
      </c>
      <c r="G116" s="551">
        <f t="shared" si="65"/>
        <v>93274</v>
      </c>
      <c r="H116" s="552">
        <f t="shared" si="55"/>
        <v>241</v>
      </c>
      <c r="I116" s="553">
        <f t="shared" si="56"/>
        <v>2.5904786473616888E-3</v>
      </c>
      <c r="M116" s="555"/>
    </row>
    <row r="117" spans="1:13" s="554" customFormat="1" ht="11.4" x14ac:dyDescent="0.2">
      <c r="A117" s="549" t="s">
        <v>325</v>
      </c>
      <c r="B117" s="551"/>
      <c r="C117" s="551"/>
      <c r="D117" s="551"/>
      <c r="E117" s="551"/>
      <c r="F117" s="551"/>
      <c r="G117" s="551"/>
      <c r="H117" s="552">
        <f t="shared" si="55"/>
        <v>0</v>
      </c>
      <c r="I117" s="553" t="str">
        <f t="shared" si="56"/>
        <v/>
      </c>
      <c r="M117" s="555"/>
    </row>
    <row r="118" spans="1:13" x14ac:dyDescent="0.25">
      <c r="A118" s="548" t="s">
        <v>314</v>
      </c>
      <c r="B118" s="31"/>
      <c r="C118" s="31">
        <f t="shared" ref="C118:G118" si="66">C80</f>
        <v>4990</v>
      </c>
      <c r="D118" s="31">
        <f t="shared" si="66"/>
        <v>0</v>
      </c>
      <c r="E118" s="31">
        <f t="shared" si="66"/>
        <v>4990</v>
      </c>
      <c r="F118" s="31">
        <f t="shared" si="66"/>
        <v>5100</v>
      </c>
      <c r="G118" s="31">
        <f t="shared" si="66"/>
        <v>5100</v>
      </c>
      <c r="H118" s="75">
        <f t="shared" si="55"/>
        <v>110</v>
      </c>
      <c r="I118" s="255">
        <f t="shared" si="56"/>
        <v>2.2044088176352707E-2</v>
      </c>
    </row>
    <row r="119" spans="1:13" x14ac:dyDescent="0.25">
      <c r="A119" s="548" t="s">
        <v>326</v>
      </c>
      <c r="B119" s="31"/>
      <c r="C119" s="31">
        <f>C11+C14</f>
        <v>9990</v>
      </c>
      <c r="D119" s="31">
        <f>D11+D14</f>
        <v>0</v>
      </c>
      <c r="E119" s="31">
        <f>C119+D119</f>
        <v>9990</v>
      </c>
      <c r="F119" s="31">
        <f>F11+F14</f>
        <v>10306</v>
      </c>
      <c r="G119" s="31">
        <f>G11+G14</f>
        <v>10306</v>
      </c>
      <c r="H119" s="75">
        <f t="shared" si="55"/>
        <v>316</v>
      </c>
      <c r="I119" s="255">
        <f t="shared" si="56"/>
        <v>3.1631631631631629E-2</v>
      </c>
    </row>
    <row r="120" spans="1:13" x14ac:dyDescent="0.25">
      <c r="A120" s="548" t="s">
        <v>327</v>
      </c>
      <c r="B120" s="31"/>
      <c r="C120" s="31">
        <f>C10</f>
        <v>10000</v>
      </c>
      <c r="D120" s="31">
        <f>D12+D13</f>
        <v>480847</v>
      </c>
      <c r="E120" s="31">
        <f>C120+D120</f>
        <v>490847</v>
      </c>
      <c r="F120" s="31">
        <f>F10</f>
        <v>10000</v>
      </c>
      <c r="G120" s="31">
        <f>G10</f>
        <v>10000</v>
      </c>
      <c r="H120" s="75">
        <f t="shared" si="55"/>
        <v>-480847</v>
      </c>
      <c r="I120" s="255">
        <f t="shared" si="56"/>
        <v>-0.97962705282908935</v>
      </c>
    </row>
    <row r="121" spans="1:13" x14ac:dyDescent="0.25">
      <c r="A121" s="12"/>
      <c r="B121" s="6"/>
      <c r="C121" s="6"/>
      <c r="D121" s="6"/>
    </row>
    <row r="122" spans="1:13" x14ac:dyDescent="0.25">
      <c r="A122" s="12"/>
      <c r="B122" s="6"/>
      <c r="C122" s="6"/>
      <c r="D122" s="6"/>
    </row>
    <row r="123" spans="1:13" s="559" customFormat="1" x14ac:dyDescent="0.25">
      <c r="A123" s="550" t="s">
        <v>328</v>
      </c>
      <c r="B123" s="556"/>
      <c r="C123" s="556">
        <f t="shared" ref="C123:G123" si="67">SUM(C124:C131)</f>
        <v>5695234</v>
      </c>
      <c r="D123" s="556">
        <f t="shared" si="67"/>
        <v>1020801</v>
      </c>
      <c r="E123" s="556">
        <f t="shared" si="67"/>
        <v>6716035</v>
      </c>
      <c r="F123" s="556">
        <f t="shared" si="67"/>
        <v>6353404</v>
      </c>
      <c r="G123" s="556">
        <f t="shared" si="67"/>
        <v>6353404</v>
      </c>
      <c r="H123" s="557">
        <f t="shared" ref="H123" si="68">IF(G123=0,0,G123-E123)</f>
        <v>-362631</v>
      </c>
      <c r="I123" s="558">
        <f t="shared" ref="I123" si="69">IF(E123=0,"",H123/E123)</f>
        <v>-5.3994804970492263E-2</v>
      </c>
      <c r="M123" s="560"/>
    </row>
    <row r="124" spans="1:13" x14ac:dyDescent="0.25">
      <c r="A124" s="548" t="s">
        <v>310</v>
      </c>
      <c r="B124" s="31"/>
      <c r="C124" s="31">
        <f>C104+C112+C110</f>
        <v>1589640</v>
      </c>
      <c r="D124" s="31">
        <f t="shared" ref="D124:G124" si="70">D104+D112+D110</f>
        <v>373000</v>
      </c>
      <c r="E124" s="31">
        <f>E104+E112+E110</f>
        <v>1962640</v>
      </c>
      <c r="F124" s="31">
        <f t="shared" si="70"/>
        <v>2006499</v>
      </c>
      <c r="G124" s="31">
        <f t="shared" si="70"/>
        <v>2006499</v>
      </c>
      <c r="H124" s="75">
        <f t="shared" ref="H124" si="71">IF(G124=0,0,G124-E124)</f>
        <v>43859</v>
      </c>
      <c r="I124" s="255">
        <f t="shared" ref="I124" si="72">IF(E124=0,"",H124/E124)</f>
        <v>2.2346940855174663E-2</v>
      </c>
    </row>
    <row r="125" spans="1:13" x14ac:dyDescent="0.25">
      <c r="A125" s="548" t="s">
        <v>309</v>
      </c>
      <c r="B125" s="31"/>
      <c r="C125" s="31">
        <f t="shared" ref="C125:G125" si="73">C106</f>
        <v>1491891</v>
      </c>
      <c r="D125" s="31">
        <f t="shared" si="73"/>
        <v>10456</v>
      </c>
      <c r="E125" s="31">
        <f t="shared" si="73"/>
        <v>1502347</v>
      </c>
      <c r="F125" s="31">
        <f t="shared" si="73"/>
        <v>1537600</v>
      </c>
      <c r="G125" s="31">
        <f t="shared" si="73"/>
        <v>1537600</v>
      </c>
      <c r="H125" s="75">
        <f t="shared" ref="H125:H132" si="74">IF(G125=0,0,G125-E125)</f>
        <v>35253</v>
      </c>
      <c r="I125" s="255">
        <f t="shared" ref="I125:I132" si="75">IF(E125=0,"",H125/E125)</f>
        <v>2.3465284651282295E-2</v>
      </c>
    </row>
    <row r="126" spans="1:13" x14ac:dyDescent="0.25">
      <c r="A126" s="548" t="s">
        <v>315</v>
      </c>
      <c r="B126" s="31"/>
      <c r="C126" s="31">
        <f t="shared" ref="C126:G126" si="76">C107</f>
        <v>1250840</v>
      </c>
      <c r="D126" s="31">
        <f t="shared" si="76"/>
        <v>124415</v>
      </c>
      <c r="E126" s="31">
        <f t="shared" si="76"/>
        <v>1375255</v>
      </c>
      <c r="F126" s="31">
        <f t="shared" si="76"/>
        <v>1375440</v>
      </c>
      <c r="G126" s="31">
        <f t="shared" si="76"/>
        <v>1375440</v>
      </c>
      <c r="H126" s="75">
        <f t="shared" si="74"/>
        <v>185</v>
      </c>
      <c r="I126" s="255">
        <f t="shared" si="75"/>
        <v>1.3452050710595489E-4</v>
      </c>
    </row>
    <row r="127" spans="1:13" x14ac:dyDescent="0.25">
      <c r="A127" s="548" t="s">
        <v>320</v>
      </c>
      <c r="B127" s="31"/>
      <c r="C127" s="31">
        <f t="shared" ref="C127:G127" si="77">C113+C108</f>
        <v>1005841</v>
      </c>
      <c r="D127" s="31">
        <f t="shared" si="77"/>
        <v>31850</v>
      </c>
      <c r="E127" s="31">
        <f t="shared" si="77"/>
        <v>1037691</v>
      </c>
      <c r="F127" s="31">
        <f t="shared" si="77"/>
        <v>1045185</v>
      </c>
      <c r="G127" s="31">
        <f t="shared" si="77"/>
        <v>1045185</v>
      </c>
      <c r="H127" s="75">
        <f t="shared" si="74"/>
        <v>7494</v>
      </c>
      <c r="I127" s="255">
        <f t="shared" si="75"/>
        <v>7.221803022286981E-3</v>
      </c>
    </row>
    <row r="128" spans="1:13" x14ac:dyDescent="0.25">
      <c r="A128" s="548" t="s">
        <v>321</v>
      </c>
      <c r="B128" s="31"/>
      <c r="C128" s="31">
        <f t="shared" ref="C128:G128" si="78">C109</f>
        <v>220242</v>
      </c>
      <c r="D128" s="31">
        <f t="shared" si="78"/>
        <v>0</v>
      </c>
      <c r="E128" s="31">
        <f t="shared" si="78"/>
        <v>220242</v>
      </c>
      <c r="F128" s="31">
        <f t="shared" si="78"/>
        <v>251000</v>
      </c>
      <c r="G128" s="31">
        <f t="shared" si="78"/>
        <v>251000</v>
      </c>
      <c r="H128" s="75">
        <f t="shared" si="74"/>
        <v>30758</v>
      </c>
      <c r="I128" s="255">
        <f t="shared" si="75"/>
        <v>0.13965546989220948</v>
      </c>
    </row>
    <row r="129" spans="1:13" x14ac:dyDescent="0.25">
      <c r="A129" s="548" t="s">
        <v>311</v>
      </c>
      <c r="B129" s="31"/>
      <c r="C129" s="31">
        <f t="shared" ref="C129:G129" si="79">C116</f>
        <v>92800</v>
      </c>
      <c r="D129" s="31">
        <f t="shared" si="79"/>
        <v>233</v>
      </c>
      <c r="E129" s="31">
        <f t="shared" si="79"/>
        <v>93033</v>
      </c>
      <c r="F129" s="31">
        <f t="shared" si="79"/>
        <v>93274</v>
      </c>
      <c r="G129" s="31">
        <f t="shared" si="79"/>
        <v>93274</v>
      </c>
      <c r="H129" s="75">
        <f t="shared" si="74"/>
        <v>241</v>
      </c>
      <c r="I129" s="255">
        <f t="shared" si="75"/>
        <v>2.5904786473616888E-3</v>
      </c>
    </row>
    <row r="130" spans="1:13" x14ac:dyDescent="0.25">
      <c r="A130" s="548" t="s">
        <v>314</v>
      </c>
      <c r="B130" s="31"/>
      <c r="C130" s="31">
        <f t="shared" ref="C130:G130" si="80">C118</f>
        <v>4990</v>
      </c>
      <c r="D130" s="31">
        <f t="shared" si="80"/>
        <v>0</v>
      </c>
      <c r="E130" s="31">
        <f t="shared" si="80"/>
        <v>4990</v>
      </c>
      <c r="F130" s="31">
        <f t="shared" si="80"/>
        <v>5100</v>
      </c>
      <c r="G130" s="31">
        <f t="shared" si="80"/>
        <v>5100</v>
      </c>
      <c r="H130" s="75">
        <f t="shared" si="74"/>
        <v>110</v>
      </c>
      <c r="I130" s="255">
        <f t="shared" si="75"/>
        <v>2.2044088176352707E-2</v>
      </c>
    </row>
    <row r="131" spans="1:13" x14ac:dyDescent="0.25">
      <c r="A131" s="548" t="s">
        <v>326</v>
      </c>
      <c r="B131" s="31"/>
      <c r="C131" s="31">
        <f>C120+C119+C115</f>
        <v>38990</v>
      </c>
      <c r="D131" s="31">
        <f>D120+D119+D115</f>
        <v>480847</v>
      </c>
      <c r="E131" s="31">
        <f t="shared" ref="D131:G131" si="81">E120+E119+E115</f>
        <v>519837</v>
      </c>
      <c r="F131" s="31">
        <f t="shared" si="81"/>
        <v>39306</v>
      </c>
      <c r="G131" s="31">
        <f t="shared" si="81"/>
        <v>39306</v>
      </c>
      <c r="H131" s="75">
        <f t="shared" si="74"/>
        <v>-480531</v>
      </c>
      <c r="I131" s="255">
        <f t="shared" si="75"/>
        <v>-0.92438783695658444</v>
      </c>
    </row>
    <row r="132" spans="1:13" x14ac:dyDescent="0.25">
      <c r="A132" s="65"/>
      <c r="B132" s="6"/>
      <c r="C132" s="6"/>
      <c r="D132" s="6"/>
      <c r="H132" s="75">
        <f t="shared" si="74"/>
        <v>0</v>
      </c>
      <c r="I132" s="255" t="str">
        <f t="shared" si="75"/>
        <v/>
      </c>
    </row>
    <row r="133" spans="1:13" x14ac:dyDescent="0.25">
      <c r="A133" s="72"/>
      <c r="B133" s="6"/>
      <c r="C133" s="6"/>
      <c r="D133" s="6"/>
    </row>
    <row r="134" spans="1:13" s="164" customFormat="1" ht="10.199999999999999" x14ac:dyDescent="0.2">
      <c r="A134" s="561" t="s">
        <v>329</v>
      </c>
      <c r="B134" s="562"/>
      <c r="C134" s="562">
        <f t="shared" ref="C134:I134" si="82">C123-C5</f>
        <v>0</v>
      </c>
      <c r="D134" s="562">
        <f t="shared" si="82"/>
        <v>0</v>
      </c>
      <c r="E134" s="562">
        <f t="shared" si="82"/>
        <v>0</v>
      </c>
      <c r="F134" s="562">
        <f t="shared" si="82"/>
        <v>0</v>
      </c>
      <c r="G134" s="562">
        <f t="shared" si="82"/>
        <v>0</v>
      </c>
      <c r="H134" s="562">
        <f t="shared" si="82"/>
        <v>0</v>
      </c>
      <c r="I134" s="562">
        <f t="shared" si="82"/>
        <v>0</v>
      </c>
      <c r="M134" s="563"/>
    </row>
    <row r="135" spans="1:13" x14ac:dyDescent="0.25">
      <c r="A135" s="53"/>
      <c r="B135" s="6"/>
      <c r="C135" s="6"/>
      <c r="D135" s="6"/>
    </row>
    <row r="136" spans="1:13" x14ac:dyDescent="0.25">
      <c r="A136" s="61"/>
      <c r="B136" s="6"/>
      <c r="C136" s="6"/>
      <c r="D136" s="6"/>
    </row>
    <row r="137" spans="1:13" x14ac:dyDescent="0.25">
      <c r="A137" s="62"/>
      <c r="B137" s="6"/>
      <c r="C137" s="6"/>
      <c r="D137" s="6"/>
    </row>
    <row r="138" spans="1:13" x14ac:dyDescent="0.25">
      <c r="A138" s="62"/>
      <c r="B138" s="6"/>
      <c r="C138" s="6"/>
      <c r="D138" s="6"/>
    </row>
    <row r="139" spans="1:13" x14ac:dyDescent="0.25">
      <c r="A139" s="65"/>
      <c r="B139" s="6"/>
      <c r="C139" s="6"/>
      <c r="D139" s="6"/>
    </row>
    <row r="140" spans="1:13" x14ac:dyDescent="0.25">
      <c r="A140" s="72"/>
      <c r="B140" s="6"/>
      <c r="C140" s="6"/>
      <c r="D140" s="6"/>
    </row>
    <row r="141" spans="1:13" x14ac:dyDescent="0.25">
      <c r="A141" s="53"/>
      <c r="B141" s="6"/>
      <c r="C141" s="6"/>
      <c r="D141" s="6"/>
    </row>
    <row r="142" spans="1:13" x14ac:dyDescent="0.25">
      <c r="A142" s="61"/>
      <c r="B142" s="6"/>
      <c r="C142" s="6"/>
      <c r="D142" s="6"/>
    </row>
    <row r="143" spans="1:13" x14ac:dyDescent="0.25">
      <c r="A143" s="62"/>
      <c r="B143" s="6"/>
      <c r="C143" s="6"/>
      <c r="D143" s="6"/>
    </row>
    <row r="144" spans="1:13" x14ac:dyDescent="0.25">
      <c r="A144" s="59"/>
      <c r="B144" s="6"/>
      <c r="C144" s="6"/>
      <c r="D144" s="6"/>
    </row>
    <row r="145" spans="1:4" x14ac:dyDescent="0.25">
      <c r="A145" s="53"/>
      <c r="B145" s="6"/>
      <c r="C145" s="6"/>
      <c r="D145" s="6"/>
    </row>
    <row r="146" spans="1:4" x14ac:dyDescent="0.25">
      <c r="A146" s="65"/>
      <c r="B146" s="6"/>
      <c r="C146" s="6"/>
      <c r="D146" s="6"/>
    </row>
    <row r="147" spans="1:4" x14ac:dyDescent="0.25">
      <c r="A147" s="67"/>
      <c r="B147" s="6"/>
      <c r="C147" s="6"/>
      <c r="D147" s="6"/>
    </row>
    <row r="148" spans="1:4" x14ac:dyDescent="0.25">
      <c r="A148" s="67"/>
      <c r="B148" s="6"/>
      <c r="C148" s="6"/>
      <c r="D148" s="6"/>
    </row>
    <row r="149" spans="1:4" x14ac:dyDescent="0.25">
      <c r="A149" s="61"/>
      <c r="B149" s="6"/>
      <c r="C149" s="6"/>
      <c r="D149" s="6"/>
    </row>
    <row r="150" spans="1:4" x14ac:dyDescent="0.25">
      <c r="A150" s="62"/>
      <c r="B150" s="6"/>
      <c r="C150" s="6"/>
      <c r="D150" s="6"/>
    </row>
    <row r="151" spans="1:4" x14ac:dyDescent="0.25">
      <c r="A151" s="59"/>
      <c r="B151" s="6"/>
      <c r="C151" s="6"/>
      <c r="D151" s="6"/>
    </row>
    <row r="152" spans="1:4" x14ac:dyDescent="0.25">
      <c r="A152" s="53"/>
      <c r="B152" s="6"/>
      <c r="C152" s="6"/>
      <c r="D152" s="6"/>
    </row>
    <row r="153" spans="1:4" x14ac:dyDescent="0.25">
      <c r="A153" s="65"/>
      <c r="B153" s="6"/>
      <c r="C153" s="6"/>
      <c r="D153" s="6"/>
    </row>
    <row r="154" spans="1:4" x14ac:dyDescent="0.25">
      <c r="A154" s="67"/>
      <c r="B154" s="6"/>
      <c r="C154" s="6"/>
      <c r="D154" s="6"/>
    </row>
    <row r="155" spans="1:4" x14ac:dyDescent="0.25">
      <c r="A155" s="6"/>
      <c r="B155" s="6"/>
      <c r="C155" s="6"/>
      <c r="D155" s="6"/>
    </row>
  </sheetData>
  <autoFilter ref="A4:F99"/>
  <mergeCells count="7">
    <mergeCell ref="G3:G4"/>
    <mergeCell ref="H3:J3"/>
    <mergeCell ref="B3:B4"/>
    <mergeCell ref="C3:C4"/>
    <mergeCell ref="D3:D4"/>
    <mergeCell ref="E3:E4"/>
    <mergeCell ref="F3:F4"/>
  </mergeCells>
  <phoneticPr fontId="33" type="noConversion"/>
  <pageMargins left="0.25" right="0.25" top="0.75" bottom="0.75" header="0.3" footer="0.3"/>
  <pageSetup paperSize="9" scale="10" orientation="landscape" r:id="rId1"/>
  <headerFooter alignWithMargins="0">
    <oddFooter>&amp;C&amp;P/&amp;N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P29"/>
  <sheetViews>
    <sheetView workbookViewId="0"/>
  </sheetViews>
  <sheetFormatPr defaultRowHeight="13.2" x14ac:dyDescent="0.25"/>
  <cols>
    <col min="1" max="1" width="5.109375" style="171" customWidth="1"/>
    <col min="2" max="2" width="22.88671875" style="171" customWidth="1"/>
    <col min="3" max="3" width="18.88671875" style="171" customWidth="1"/>
    <col min="4" max="4" width="18.44140625" style="171" customWidth="1"/>
    <col min="5" max="5" width="18.5546875" style="171" customWidth="1"/>
    <col min="6" max="6" width="14.33203125" style="171" customWidth="1"/>
    <col min="7" max="8" width="8.88671875" style="171" customWidth="1"/>
    <col min="9" max="9" width="15.44140625" style="171" customWidth="1"/>
    <col min="10" max="10" width="9.109375" style="171"/>
    <col min="11" max="11" width="9.6640625" style="171" customWidth="1"/>
    <col min="12" max="12" width="12.5546875" style="171" customWidth="1"/>
    <col min="13" max="13" width="15.44140625" style="171" customWidth="1"/>
    <col min="14" max="15" width="12" style="171" customWidth="1"/>
    <col min="16" max="16" width="24.44140625" style="171" customWidth="1"/>
    <col min="17" max="256" width="9.109375" style="171"/>
    <col min="257" max="257" width="5.109375" style="171" customWidth="1"/>
    <col min="258" max="258" width="22.88671875" style="171" customWidth="1"/>
    <col min="259" max="259" width="18.88671875" style="171" customWidth="1"/>
    <col min="260" max="260" width="18.44140625" style="171" customWidth="1"/>
    <col min="261" max="261" width="18.5546875" style="171" customWidth="1"/>
    <col min="262" max="262" width="14.33203125" style="171" customWidth="1"/>
    <col min="263" max="264" width="8.88671875" style="171" customWidth="1"/>
    <col min="265" max="265" width="15.44140625" style="171" customWidth="1"/>
    <col min="266" max="266" width="9.109375" style="171"/>
    <col min="267" max="267" width="9.6640625" style="171" customWidth="1"/>
    <col min="268" max="268" width="12.5546875" style="171" customWidth="1"/>
    <col min="269" max="269" width="15.44140625" style="171" customWidth="1"/>
    <col min="270" max="271" width="12" style="171" customWidth="1"/>
    <col min="272" max="272" width="24.44140625" style="171" customWidth="1"/>
    <col min="273" max="512" width="9.109375" style="171"/>
    <col min="513" max="513" width="5.109375" style="171" customWidth="1"/>
    <col min="514" max="514" width="22.88671875" style="171" customWidth="1"/>
    <col min="515" max="515" width="18.88671875" style="171" customWidth="1"/>
    <col min="516" max="516" width="18.44140625" style="171" customWidth="1"/>
    <col min="517" max="517" width="18.5546875" style="171" customWidth="1"/>
    <col min="518" max="518" width="14.33203125" style="171" customWidth="1"/>
    <col min="519" max="520" width="8.88671875" style="171" customWidth="1"/>
    <col min="521" max="521" width="15.44140625" style="171" customWidth="1"/>
    <col min="522" max="522" width="9.109375" style="171"/>
    <col min="523" max="523" width="9.6640625" style="171" customWidth="1"/>
    <col min="524" max="524" width="12.5546875" style="171" customWidth="1"/>
    <col min="525" max="525" width="15.44140625" style="171" customWidth="1"/>
    <col min="526" max="527" width="12" style="171" customWidth="1"/>
    <col min="528" max="528" width="24.44140625" style="171" customWidth="1"/>
    <col min="529" max="768" width="9.109375" style="171"/>
    <col min="769" max="769" width="5.109375" style="171" customWidth="1"/>
    <col min="770" max="770" width="22.88671875" style="171" customWidth="1"/>
    <col min="771" max="771" width="18.88671875" style="171" customWidth="1"/>
    <col min="772" max="772" width="18.44140625" style="171" customWidth="1"/>
    <col min="773" max="773" width="18.5546875" style="171" customWidth="1"/>
    <col min="774" max="774" width="14.33203125" style="171" customWidth="1"/>
    <col min="775" max="776" width="8.88671875" style="171" customWidth="1"/>
    <col min="777" max="777" width="15.44140625" style="171" customWidth="1"/>
    <col min="778" max="778" width="9.109375" style="171"/>
    <col min="779" max="779" width="9.6640625" style="171" customWidth="1"/>
    <col min="780" max="780" width="12.5546875" style="171" customWidth="1"/>
    <col min="781" max="781" width="15.44140625" style="171" customWidth="1"/>
    <col min="782" max="783" width="12" style="171" customWidth="1"/>
    <col min="784" max="784" width="24.44140625" style="171" customWidth="1"/>
    <col min="785" max="1024" width="9.109375" style="171"/>
    <col min="1025" max="1025" width="5.109375" style="171" customWidth="1"/>
    <col min="1026" max="1026" width="22.88671875" style="171" customWidth="1"/>
    <col min="1027" max="1027" width="18.88671875" style="171" customWidth="1"/>
    <col min="1028" max="1028" width="18.44140625" style="171" customWidth="1"/>
    <col min="1029" max="1029" width="18.5546875" style="171" customWidth="1"/>
    <col min="1030" max="1030" width="14.33203125" style="171" customWidth="1"/>
    <col min="1031" max="1032" width="8.88671875" style="171" customWidth="1"/>
    <col min="1033" max="1033" width="15.44140625" style="171" customWidth="1"/>
    <col min="1034" max="1034" width="9.109375" style="171"/>
    <col min="1035" max="1035" width="9.6640625" style="171" customWidth="1"/>
    <col min="1036" max="1036" width="12.5546875" style="171" customWidth="1"/>
    <col min="1037" max="1037" width="15.44140625" style="171" customWidth="1"/>
    <col min="1038" max="1039" width="12" style="171" customWidth="1"/>
    <col min="1040" max="1040" width="24.44140625" style="171" customWidth="1"/>
    <col min="1041" max="1280" width="9.109375" style="171"/>
    <col min="1281" max="1281" width="5.109375" style="171" customWidth="1"/>
    <col min="1282" max="1282" width="22.88671875" style="171" customWidth="1"/>
    <col min="1283" max="1283" width="18.88671875" style="171" customWidth="1"/>
    <col min="1284" max="1284" width="18.44140625" style="171" customWidth="1"/>
    <col min="1285" max="1285" width="18.5546875" style="171" customWidth="1"/>
    <col min="1286" max="1286" width="14.33203125" style="171" customWidth="1"/>
    <col min="1287" max="1288" width="8.88671875" style="171" customWidth="1"/>
    <col min="1289" max="1289" width="15.44140625" style="171" customWidth="1"/>
    <col min="1290" max="1290" width="9.109375" style="171"/>
    <col min="1291" max="1291" width="9.6640625" style="171" customWidth="1"/>
    <col min="1292" max="1292" width="12.5546875" style="171" customWidth="1"/>
    <col min="1293" max="1293" width="15.44140625" style="171" customWidth="1"/>
    <col min="1294" max="1295" width="12" style="171" customWidth="1"/>
    <col min="1296" max="1296" width="24.44140625" style="171" customWidth="1"/>
    <col min="1297" max="1536" width="9.109375" style="171"/>
    <col min="1537" max="1537" width="5.109375" style="171" customWidth="1"/>
    <col min="1538" max="1538" width="22.88671875" style="171" customWidth="1"/>
    <col min="1539" max="1539" width="18.88671875" style="171" customWidth="1"/>
    <col min="1540" max="1540" width="18.44140625" style="171" customWidth="1"/>
    <col min="1541" max="1541" width="18.5546875" style="171" customWidth="1"/>
    <col min="1542" max="1542" width="14.33203125" style="171" customWidth="1"/>
    <col min="1543" max="1544" width="8.88671875" style="171" customWidth="1"/>
    <col min="1545" max="1545" width="15.44140625" style="171" customWidth="1"/>
    <col min="1546" max="1546" width="9.109375" style="171"/>
    <col min="1547" max="1547" width="9.6640625" style="171" customWidth="1"/>
    <col min="1548" max="1548" width="12.5546875" style="171" customWidth="1"/>
    <col min="1549" max="1549" width="15.44140625" style="171" customWidth="1"/>
    <col min="1550" max="1551" width="12" style="171" customWidth="1"/>
    <col min="1552" max="1552" width="24.44140625" style="171" customWidth="1"/>
    <col min="1553" max="1792" width="9.109375" style="171"/>
    <col min="1793" max="1793" width="5.109375" style="171" customWidth="1"/>
    <col min="1794" max="1794" width="22.88671875" style="171" customWidth="1"/>
    <col min="1795" max="1795" width="18.88671875" style="171" customWidth="1"/>
    <col min="1796" max="1796" width="18.44140625" style="171" customWidth="1"/>
    <col min="1797" max="1797" width="18.5546875" style="171" customWidth="1"/>
    <col min="1798" max="1798" width="14.33203125" style="171" customWidth="1"/>
    <col min="1799" max="1800" width="8.88671875" style="171" customWidth="1"/>
    <col min="1801" max="1801" width="15.44140625" style="171" customWidth="1"/>
    <col min="1802" max="1802" width="9.109375" style="171"/>
    <col min="1803" max="1803" width="9.6640625" style="171" customWidth="1"/>
    <col min="1804" max="1804" width="12.5546875" style="171" customWidth="1"/>
    <col min="1805" max="1805" width="15.44140625" style="171" customWidth="1"/>
    <col min="1806" max="1807" width="12" style="171" customWidth="1"/>
    <col min="1808" max="1808" width="24.44140625" style="171" customWidth="1"/>
    <col min="1809" max="2048" width="9.109375" style="171"/>
    <col min="2049" max="2049" width="5.109375" style="171" customWidth="1"/>
    <col min="2050" max="2050" width="22.88671875" style="171" customWidth="1"/>
    <col min="2051" max="2051" width="18.88671875" style="171" customWidth="1"/>
    <col min="2052" max="2052" width="18.44140625" style="171" customWidth="1"/>
    <col min="2053" max="2053" width="18.5546875" style="171" customWidth="1"/>
    <col min="2054" max="2054" width="14.33203125" style="171" customWidth="1"/>
    <col min="2055" max="2056" width="8.88671875" style="171" customWidth="1"/>
    <col min="2057" max="2057" width="15.44140625" style="171" customWidth="1"/>
    <col min="2058" max="2058" width="9.109375" style="171"/>
    <col min="2059" max="2059" width="9.6640625" style="171" customWidth="1"/>
    <col min="2060" max="2060" width="12.5546875" style="171" customWidth="1"/>
    <col min="2061" max="2061" width="15.44140625" style="171" customWidth="1"/>
    <col min="2062" max="2063" width="12" style="171" customWidth="1"/>
    <col min="2064" max="2064" width="24.44140625" style="171" customWidth="1"/>
    <col min="2065" max="2304" width="9.109375" style="171"/>
    <col min="2305" max="2305" width="5.109375" style="171" customWidth="1"/>
    <col min="2306" max="2306" width="22.88671875" style="171" customWidth="1"/>
    <col min="2307" max="2307" width="18.88671875" style="171" customWidth="1"/>
    <col min="2308" max="2308" width="18.44140625" style="171" customWidth="1"/>
    <col min="2309" max="2309" width="18.5546875" style="171" customWidth="1"/>
    <col min="2310" max="2310" width="14.33203125" style="171" customWidth="1"/>
    <col min="2311" max="2312" width="8.88671875" style="171" customWidth="1"/>
    <col min="2313" max="2313" width="15.44140625" style="171" customWidth="1"/>
    <col min="2314" max="2314" width="9.109375" style="171"/>
    <col min="2315" max="2315" width="9.6640625" style="171" customWidth="1"/>
    <col min="2316" max="2316" width="12.5546875" style="171" customWidth="1"/>
    <col min="2317" max="2317" width="15.44140625" style="171" customWidth="1"/>
    <col min="2318" max="2319" width="12" style="171" customWidth="1"/>
    <col min="2320" max="2320" width="24.44140625" style="171" customWidth="1"/>
    <col min="2321" max="2560" width="9.109375" style="171"/>
    <col min="2561" max="2561" width="5.109375" style="171" customWidth="1"/>
    <col min="2562" max="2562" width="22.88671875" style="171" customWidth="1"/>
    <col min="2563" max="2563" width="18.88671875" style="171" customWidth="1"/>
    <col min="2564" max="2564" width="18.44140625" style="171" customWidth="1"/>
    <col min="2565" max="2565" width="18.5546875" style="171" customWidth="1"/>
    <col min="2566" max="2566" width="14.33203125" style="171" customWidth="1"/>
    <col min="2567" max="2568" width="8.88671875" style="171" customWidth="1"/>
    <col min="2569" max="2569" width="15.44140625" style="171" customWidth="1"/>
    <col min="2570" max="2570" width="9.109375" style="171"/>
    <col min="2571" max="2571" width="9.6640625" style="171" customWidth="1"/>
    <col min="2572" max="2572" width="12.5546875" style="171" customWidth="1"/>
    <col min="2573" max="2573" width="15.44140625" style="171" customWidth="1"/>
    <col min="2574" max="2575" width="12" style="171" customWidth="1"/>
    <col min="2576" max="2576" width="24.44140625" style="171" customWidth="1"/>
    <col min="2577" max="2816" width="9.109375" style="171"/>
    <col min="2817" max="2817" width="5.109375" style="171" customWidth="1"/>
    <col min="2818" max="2818" width="22.88671875" style="171" customWidth="1"/>
    <col min="2819" max="2819" width="18.88671875" style="171" customWidth="1"/>
    <col min="2820" max="2820" width="18.44140625" style="171" customWidth="1"/>
    <col min="2821" max="2821" width="18.5546875" style="171" customWidth="1"/>
    <col min="2822" max="2822" width="14.33203125" style="171" customWidth="1"/>
    <col min="2823" max="2824" width="8.88671875" style="171" customWidth="1"/>
    <col min="2825" max="2825" width="15.44140625" style="171" customWidth="1"/>
    <col min="2826" max="2826" width="9.109375" style="171"/>
    <col min="2827" max="2827" width="9.6640625" style="171" customWidth="1"/>
    <col min="2828" max="2828" width="12.5546875" style="171" customWidth="1"/>
    <col min="2829" max="2829" width="15.44140625" style="171" customWidth="1"/>
    <col min="2830" max="2831" width="12" style="171" customWidth="1"/>
    <col min="2832" max="2832" width="24.44140625" style="171" customWidth="1"/>
    <col min="2833" max="3072" width="9.109375" style="171"/>
    <col min="3073" max="3073" width="5.109375" style="171" customWidth="1"/>
    <col min="3074" max="3074" width="22.88671875" style="171" customWidth="1"/>
    <col min="3075" max="3075" width="18.88671875" style="171" customWidth="1"/>
    <col min="3076" max="3076" width="18.44140625" style="171" customWidth="1"/>
    <col min="3077" max="3077" width="18.5546875" style="171" customWidth="1"/>
    <col min="3078" max="3078" width="14.33203125" style="171" customWidth="1"/>
    <col min="3079" max="3080" width="8.88671875" style="171" customWidth="1"/>
    <col min="3081" max="3081" width="15.44140625" style="171" customWidth="1"/>
    <col min="3082" max="3082" width="9.109375" style="171"/>
    <col min="3083" max="3083" width="9.6640625" style="171" customWidth="1"/>
    <col min="3084" max="3084" width="12.5546875" style="171" customWidth="1"/>
    <col min="3085" max="3085" width="15.44140625" style="171" customWidth="1"/>
    <col min="3086" max="3087" width="12" style="171" customWidth="1"/>
    <col min="3088" max="3088" width="24.44140625" style="171" customWidth="1"/>
    <col min="3089" max="3328" width="9.109375" style="171"/>
    <col min="3329" max="3329" width="5.109375" style="171" customWidth="1"/>
    <col min="3330" max="3330" width="22.88671875" style="171" customWidth="1"/>
    <col min="3331" max="3331" width="18.88671875" style="171" customWidth="1"/>
    <col min="3332" max="3332" width="18.44140625" style="171" customWidth="1"/>
    <col min="3333" max="3333" width="18.5546875" style="171" customWidth="1"/>
    <col min="3334" max="3334" width="14.33203125" style="171" customWidth="1"/>
    <col min="3335" max="3336" width="8.88671875" style="171" customWidth="1"/>
    <col min="3337" max="3337" width="15.44140625" style="171" customWidth="1"/>
    <col min="3338" max="3338" width="9.109375" style="171"/>
    <col min="3339" max="3339" width="9.6640625" style="171" customWidth="1"/>
    <col min="3340" max="3340" width="12.5546875" style="171" customWidth="1"/>
    <col min="3341" max="3341" width="15.44140625" style="171" customWidth="1"/>
    <col min="3342" max="3343" width="12" style="171" customWidth="1"/>
    <col min="3344" max="3344" width="24.44140625" style="171" customWidth="1"/>
    <col min="3345" max="3584" width="9.109375" style="171"/>
    <col min="3585" max="3585" width="5.109375" style="171" customWidth="1"/>
    <col min="3586" max="3586" width="22.88671875" style="171" customWidth="1"/>
    <col min="3587" max="3587" width="18.88671875" style="171" customWidth="1"/>
    <col min="3588" max="3588" width="18.44140625" style="171" customWidth="1"/>
    <col min="3589" max="3589" width="18.5546875" style="171" customWidth="1"/>
    <col min="3590" max="3590" width="14.33203125" style="171" customWidth="1"/>
    <col min="3591" max="3592" width="8.88671875" style="171" customWidth="1"/>
    <col min="3593" max="3593" width="15.44140625" style="171" customWidth="1"/>
    <col min="3594" max="3594" width="9.109375" style="171"/>
    <col min="3595" max="3595" width="9.6640625" style="171" customWidth="1"/>
    <col min="3596" max="3596" width="12.5546875" style="171" customWidth="1"/>
    <col min="3597" max="3597" width="15.44140625" style="171" customWidth="1"/>
    <col min="3598" max="3599" width="12" style="171" customWidth="1"/>
    <col min="3600" max="3600" width="24.44140625" style="171" customWidth="1"/>
    <col min="3601" max="3840" width="9.109375" style="171"/>
    <col min="3841" max="3841" width="5.109375" style="171" customWidth="1"/>
    <col min="3842" max="3842" width="22.88671875" style="171" customWidth="1"/>
    <col min="3843" max="3843" width="18.88671875" style="171" customWidth="1"/>
    <col min="3844" max="3844" width="18.44140625" style="171" customWidth="1"/>
    <col min="3845" max="3845" width="18.5546875" style="171" customWidth="1"/>
    <col min="3846" max="3846" width="14.33203125" style="171" customWidth="1"/>
    <col min="3847" max="3848" width="8.88671875" style="171" customWidth="1"/>
    <col min="3849" max="3849" width="15.44140625" style="171" customWidth="1"/>
    <col min="3850" max="3850" width="9.109375" style="171"/>
    <col min="3851" max="3851" width="9.6640625" style="171" customWidth="1"/>
    <col min="3852" max="3852" width="12.5546875" style="171" customWidth="1"/>
    <col min="3853" max="3853" width="15.44140625" style="171" customWidth="1"/>
    <col min="3854" max="3855" width="12" style="171" customWidth="1"/>
    <col min="3856" max="3856" width="24.44140625" style="171" customWidth="1"/>
    <col min="3857" max="4096" width="9.109375" style="171"/>
    <col min="4097" max="4097" width="5.109375" style="171" customWidth="1"/>
    <col min="4098" max="4098" width="22.88671875" style="171" customWidth="1"/>
    <col min="4099" max="4099" width="18.88671875" style="171" customWidth="1"/>
    <col min="4100" max="4100" width="18.44140625" style="171" customWidth="1"/>
    <col min="4101" max="4101" width="18.5546875" style="171" customWidth="1"/>
    <col min="4102" max="4102" width="14.33203125" style="171" customWidth="1"/>
    <col min="4103" max="4104" width="8.88671875" style="171" customWidth="1"/>
    <col min="4105" max="4105" width="15.44140625" style="171" customWidth="1"/>
    <col min="4106" max="4106" width="9.109375" style="171"/>
    <col min="4107" max="4107" width="9.6640625" style="171" customWidth="1"/>
    <col min="4108" max="4108" width="12.5546875" style="171" customWidth="1"/>
    <col min="4109" max="4109" width="15.44140625" style="171" customWidth="1"/>
    <col min="4110" max="4111" width="12" style="171" customWidth="1"/>
    <col min="4112" max="4112" width="24.44140625" style="171" customWidth="1"/>
    <col min="4113" max="4352" width="9.109375" style="171"/>
    <col min="4353" max="4353" width="5.109375" style="171" customWidth="1"/>
    <col min="4354" max="4354" width="22.88671875" style="171" customWidth="1"/>
    <col min="4355" max="4355" width="18.88671875" style="171" customWidth="1"/>
    <col min="4356" max="4356" width="18.44140625" style="171" customWidth="1"/>
    <col min="4357" max="4357" width="18.5546875" style="171" customWidth="1"/>
    <col min="4358" max="4358" width="14.33203125" style="171" customWidth="1"/>
    <col min="4359" max="4360" width="8.88671875" style="171" customWidth="1"/>
    <col min="4361" max="4361" width="15.44140625" style="171" customWidth="1"/>
    <col min="4362" max="4362" width="9.109375" style="171"/>
    <col min="4363" max="4363" width="9.6640625" style="171" customWidth="1"/>
    <col min="4364" max="4364" width="12.5546875" style="171" customWidth="1"/>
    <col min="4365" max="4365" width="15.44140625" style="171" customWidth="1"/>
    <col min="4366" max="4367" width="12" style="171" customWidth="1"/>
    <col min="4368" max="4368" width="24.44140625" style="171" customWidth="1"/>
    <col min="4369" max="4608" width="9.109375" style="171"/>
    <col min="4609" max="4609" width="5.109375" style="171" customWidth="1"/>
    <col min="4610" max="4610" width="22.88671875" style="171" customWidth="1"/>
    <col min="4611" max="4611" width="18.88671875" style="171" customWidth="1"/>
    <col min="4612" max="4612" width="18.44140625" style="171" customWidth="1"/>
    <col min="4613" max="4613" width="18.5546875" style="171" customWidth="1"/>
    <col min="4614" max="4614" width="14.33203125" style="171" customWidth="1"/>
    <col min="4615" max="4616" width="8.88671875" style="171" customWidth="1"/>
    <col min="4617" max="4617" width="15.44140625" style="171" customWidth="1"/>
    <col min="4618" max="4618" width="9.109375" style="171"/>
    <col min="4619" max="4619" width="9.6640625" style="171" customWidth="1"/>
    <col min="4620" max="4620" width="12.5546875" style="171" customWidth="1"/>
    <col min="4621" max="4621" width="15.44140625" style="171" customWidth="1"/>
    <col min="4622" max="4623" width="12" style="171" customWidth="1"/>
    <col min="4624" max="4624" width="24.44140625" style="171" customWidth="1"/>
    <col min="4625" max="4864" width="9.109375" style="171"/>
    <col min="4865" max="4865" width="5.109375" style="171" customWidth="1"/>
    <col min="4866" max="4866" width="22.88671875" style="171" customWidth="1"/>
    <col min="4867" max="4867" width="18.88671875" style="171" customWidth="1"/>
    <col min="4868" max="4868" width="18.44140625" style="171" customWidth="1"/>
    <col min="4869" max="4869" width="18.5546875" style="171" customWidth="1"/>
    <col min="4870" max="4870" width="14.33203125" style="171" customWidth="1"/>
    <col min="4871" max="4872" width="8.88671875" style="171" customWidth="1"/>
    <col min="4873" max="4873" width="15.44140625" style="171" customWidth="1"/>
    <col min="4874" max="4874" width="9.109375" style="171"/>
    <col min="4875" max="4875" width="9.6640625" style="171" customWidth="1"/>
    <col min="4876" max="4876" width="12.5546875" style="171" customWidth="1"/>
    <col min="4877" max="4877" width="15.44140625" style="171" customWidth="1"/>
    <col min="4878" max="4879" width="12" style="171" customWidth="1"/>
    <col min="4880" max="4880" width="24.44140625" style="171" customWidth="1"/>
    <col min="4881" max="5120" width="9.109375" style="171"/>
    <col min="5121" max="5121" width="5.109375" style="171" customWidth="1"/>
    <col min="5122" max="5122" width="22.88671875" style="171" customWidth="1"/>
    <col min="5123" max="5123" width="18.88671875" style="171" customWidth="1"/>
    <col min="5124" max="5124" width="18.44140625" style="171" customWidth="1"/>
    <col min="5125" max="5125" width="18.5546875" style="171" customWidth="1"/>
    <col min="5126" max="5126" width="14.33203125" style="171" customWidth="1"/>
    <col min="5127" max="5128" width="8.88671875" style="171" customWidth="1"/>
    <col min="5129" max="5129" width="15.44140625" style="171" customWidth="1"/>
    <col min="5130" max="5130" width="9.109375" style="171"/>
    <col min="5131" max="5131" width="9.6640625" style="171" customWidth="1"/>
    <col min="5132" max="5132" width="12.5546875" style="171" customWidth="1"/>
    <col min="5133" max="5133" width="15.44140625" style="171" customWidth="1"/>
    <col min="5134" max="5135" width="12" style="171" customWidth="1"/>
    <col min="5136" max="5136" width="24.44140625" style="171" customWidth="1"/>
    <col min="5137" max="5376" width="9.109375" style="171"/>
    <col min="5377" max="5377" width="5.109375" style="171" customWidth="1"/>
    <col min="5378" max="5378" width="22.88671875" style="171" customWidth="1"/>
    <col min="5379" max="5379" width="18.88671875" style="171" customWidth="1"/>
    <col min="5380" max="5380" width="18.44140625" style="171" customWidth="1"/>
    <col min="5381" max="5381" width="18.5546875" style="171" customWidth="1"/>
    <col min="5382" max="5382" width="14.33203125" style="171" customWidth="1"/>
    <col min="5383" max="5384" width="8.88671875" style="171" customWidth="1"/>
    <col min="5385" max="5385" width="15.44140625" style="171" customWidth="1"/>
    <col min="5386" max="5386" width="9.109375" style="171"/>
    <col min="5387" max="5387" width="9.6640625" style="171" customWidth="1"/>
    <col min="5388" max="5388" width="12.5546875" style="171" customWidth="1"/>
    <col min="5389" max="5389" width="15.44140625" style="171" customWidth="1"/>
    <col min="5390" max="5391" width="12" style="171" customWidth="1"/>
    <col min="5392" max="5392" width="24.44140625" style="171" customWidth="1"/>
    <col min="5393" max="5632" width="9.109375" style="171"/>
    <col min="5633" max="5633" width="5.109375" style="171" customWidth="1"/>
    <col min="5634" max="5634" width="22.88671875" style="171" customWidth="1"/>
    <col min="5635" max="5635" width="18.88671875" style="171" customWidth="1"/>
    <col min="5636" max="5636" width="18.44140625" style="171" customWidth="1"/>
    <col min="5637" max="5637" width="18.5546875" style="171" customWidth="1"/>
    <col min="5638" max="5638" width="14.33203125" style="171" customWidth="1"/>
    <col min="5639" max="5640" width="8.88671875" style="171" customWidth="1"/>
    <col min="5641" max="5641" width="15.44140625" style="171" customWidth="1"/>
    <col min="5642" max="5642" width="9.109375" style="171"/>
    <col min="5643" max="5643" width="9.6640625" style="171" customWidth="1"/>
    <col min="5644" max="5644" width="12.5546875" style="171" customWidth="1"/>
    <col min="5645" max="5645" width="15.44140625" style="171" customWidth="1"/>
    <col min="5646" max="5647" width="12" style="171" customWidth="1"/>
    <col min="5648" max="5648" width="24.44140625" style="171" customWidth="1"/>
    <col min="5649" max="5888" width="9.109375" style="171"/>
    <col min="5889" max="5889" width="5.109375" style="171" customWidth="1"/>
    <col min="5890" max="5890" width="22.88671875" style="171" customWidth="1"/>
    <col min="5891" max="5891" width="18.88671875" style="171" customWidth="1"/>
    <col min="5892" max="5892" width="18.44140625" style="171" customWidth="1"/>
    <col min="5893" max="5893" width="18.5546875" style="171" customWidth="1"/>
    <col min="5894" max="5894" width="14.33203125" style="171" customWidth="1"/>
    <col min="5895" max="5896" width="8.88671875" style="171" customWidth="1"/>
    <col min="5897" max="5897" width="15.44140625" style="171" customWidth="1"/>
    <col min="5898" max="5898" width="9.109375" style="171"/>
    <col min="5899" max="5899" width="9.6640625" style="171" customWidth="1"/>
    <col min="5900" max="5900" width="12.5546875" style="171" customWidth="1"/>
    <col min="5901" max="5901" width="15.44140625" style="171" customWidth="1"/>
    <col min="5902" max="5903" width="12" style="171" customWidth="1"/>
    <col min="5904" max="5904" width="24.44140625" style="171" customWidth="1"/>
    <col min="5905" max="6144" width="9.109375" style="171"/>
    <col min="6145" max="6145" width="5.109375" style="171" customWidth="1"/>
    <col min="6146" max="6146" width="22.88671875" style="171" customWidth="1"/>
    <col min="6147" max="6147" width="18.88671875" style="171" customWidth="1"/>
    <col min="6148" max="6148" width="18.44140625" style="171" customWidth="1"/>
    <col min="6149" max="6149" width="18.5546875" style="171" customWidth="1"/>
    <col min="6150" max="6150" width="14.33203125" style="171" customWidth="1"/>
    <col min="6151" max="6152" width="8.88671875" style="171" customWidth="1"/>
    <col min="6153" max="6153" width="15.44140625" style="171" customWidth="1"/>
    <col min="6154" max="6154" width="9.109375" style="171"/>
    <col min="6155" max="6155" width="9.6640625" style="171" customWidth="1"/>
    <col min="6156" max="6156" width="12.5546875" style="171" customWidth="1"/>
    <col min="6157" max="6157" width="15.44140625" style="171" customWidth="1"/>
    <col min="6158" max="6159" width="12" style="171" customWidth="1"/>
    <col min="6160" max="6160" width="24.44140625" style="171" customWidth="1"/>
    <col min="6161" max="6400" width="9.109375" style="171"/>
    <col min="6401" max="6401" width="5.109375" style="171" customWidth="1"/>
    <col min="6402" max="6402" width="22.88671875" style="171" customWidth="1"/>
    <col min="6403" max="6403" width="18.88671875" style="171" customWidth="1"/>
    <col min="6404" max="6404" width="18.44140625" style="171" customWidth="1"/>
    <col min="6405" max="6405" width="18.5546875" style="171" customWidth="1"/>
    <col min="6406" max="6406" width="14.33203125" style="171" customWidth="1"/>
    <col min="6407" max="6408" width="8.88671875" style="171" customWidth="1"/>
    <col min="6409" max="6409" width="15.44140625" style="171" customWidth="1"/>
    <col min="6410" max="6410" width="9.109375" style="171"/>
    <col min="6411" max="6411" width="9.6640625" style="171" customWidth="1"/>
    <col min="6412" max="6412" width="12.5546875" style="171" customWidth="1"/>
    <col min="6413" max="6413" width="15.44140625" style="171" customWidth="1"/>
    <col min="6414" max="6415" width="12" style="171" customWidth="1"/>
    <col min="6416" max="6416" width="24.44140625" style="171" customWidth="1"/>
    <col min="6417" max="6656" width="9.109375" style="171"/>
    <col min="6657" max="6657" width="5.109375" style="171" customWidth="1"/>
    <col min="6658" max="6658" width="22.88671875" style="171" customWidth="1"/>
    <col min="6659" max="6659" width="18.88671875" style="171" customWidth="1"/>
    <col min="6660" max="6660" width="18.44140625" style="171" customWidth="1"/>
    <col min="6661" max="6661" width="18.5546875" style="171" customWidth="1"/>
    <col min="6662" max="6662" width="14.33203125" style="171" customWidth="1"/>
    <col min="6663" max="6664" width="8.88671875" style="171" customWidth="1"/>
    <col min="6665" max="6665" width="15.44140625" style="171" customWidth="1"/>
    <col min="6666" max="6666" width="9.109375" style="171"/>
    <col min="6667" max="6667" width="9.6640625" style="171" customWidth="1"/>
    <col min="6668" max="6668" width="12.5546875" style="171" customWidth="1"/>
    <col min="6669" max="6669" width="15.44140625" style="171" customWidth="1"/>
    <col min="6670" max="6671" width="12" style="171" customWidth="1"/>
    <col min="6672" max="6672" width="24.44140625" style="171" customWidth="1"/>
    <col min="6673" max="6912" width="9.109375" style="171"/>
    <col min="6913" max="6913" width="5.109375" style="171" customWidth="1"/>
    <col min="6914" max="6914" width="22.88671875" style="171" customWidth="1"/>
    <col min="6915" max="6915" width="18.88671875" style="171" customWidth="1"/>
    <col min="6916" max="6916" width="18.44140625" style="171" customWidth="1"/>
    <col min="6917" max="6917" width="18.5546875" style="171" customWidth="1"/>
    <col min="6918" max="6918" width="14.33203125" style="171" customWidth="1"/>
    <col min="6919" max="6920" width="8.88671875" style="171" customWidth="1"/>
    <col min="6921" max="6921" width="15.44140625" style="171" customWidth="1"/>
    <col min="6922" max="6922" width="9.109375" style="171"/>
    <col min="6923" max="6923" width="9.6640625" style="171" customWidth="1"/>
    <col min="6924" max="6924" width="12.5546875" style="171" customWidth="1"/>
    <col min="6925" max="6925" width="15.44140625" style="171" customWidth="1"/>
    <col min="6926" max="6927" width="12" style="171" customWidth="1"/>
    <col min="6928" max="6928" width="24.44140625" style="171" customWidth="1"/>
    <col min="6929" max="7168" width="9.109375" style="171"/>
    <col min="7169" max="7169" width="5.109375" style="171" customWidth="1"/>
    <col min="7170" max="7170" width="22.88671875" style="171" customWidth="1"/>
    <col min="7171" max="7171" width="18.88671875" style="171" customWidth="1"/>
    <col min="7172" max="7172" width="18.44140625" style="171" customWidth="1"/>
    <col min="7173" max="7173" width="18.5546875" style="171" customWidth="1"/>
    <col min="7174" max="7174" width="14.33203125" style="171" customWidth="1"/>
    <col min="7175" max="7176" width="8.88671875" style="171" customWidth="1"/>
    <col min="7177" max="7177" width="15.44140625" style="171" customWidth="1"/>
    <col min="7178" max="7178" width="9.109375" style="171"/>
    <col min="7179" max="7179" width="9.6640625" style="171" customWidth="1"/>
    <col min="7180" max="7180" width="12.5546875" style="171" customWidth="1"/>
    <col min="7181" max="7181" width="15.44140625" style="171" customWidth="1"/>
    <col min="7182" max="7183" width="12" style="171" customWidth="1"/>
    <col min="7184" max="7184" width="24.44140625" style="171" customWidth="1"/>
    <col min="7185" max="7424" width="9.109375" style="171"/>
    <col min="7425" max="7425" width="5.109375" style="171" customWidth="1"/>
    <col min="7426" max="7426" width="22.88671875" style="171" customWidth="1"/>
    <col min="7427" max="7427" width="18.88671875" style="171" customWidth="1"/>
    <col min="7428" max="7428" width="18.44140625" style="171" customWidth="1"/>
    <col min="7429" max="7429" width="18.5546875" style="171" customWidth="1"/>
    <col min="7430" max="7430" width="14.33203125" style="171" customWidth="1"/>
    <col min="7431" max="7432" width="8.88671875" style="171" customWidth="1"/>
    <col min="7433" max="7433" width="15.44140625" style="171" customWidth="1"/>
    <col min="7434" max="7434" width="9.109375" style="171"/>
    <col min="7435" max="7435" width="9.6640625" style="171" customWidth="1"/>
    <col min="7436" max="7436" width="12.5546875" style="171" customWidth="1"/>
    <col min="7437" max="7437" width="15.44140625" style="171" customWidth="1"/>
    <col min="7438" max="7439" width="12" style="171" customWidth="1"/>
    <col min="7440" max="7440" width="24.44140625" style="171" customWidth="1"/>
    <col min="7441" max="7680" width="9.109375" style="171"/>
    <col min="7681" max="7681" width="5.109375" style="171" customWidth="1"/>
    <col min="7682" max="7682" width="22.88671875" style="171" customWidth="1"/>
    <col min="7683" max="7683" width="18.88671875" style="171" customWidth="1"/>
    <col min="7684" max="7684" width="18.44140625" style="171" customWidth="1"/>
    <col min="7685" max="7685" width="18.5546875" style="171" customWidth="1"/>
    <col min="7686" max="7686" width="14.33203125" style="171" customWidth="1"/>
    <col min="7687" max="7688" width="8.88671875" style="171" customWidth="1"/>
    <col min="7689" max="7689" width="15.44140625" style="171" customWidth="1"/>
    <col min="7690" max="7690" width="9.109375" style="171"/>
    <col min="7691" max="7691" width="9.6640625" style="171" customWidth="1"/>
    <col min="7692" max="7692" width="12.5546875" style="171" customWidth="1"/>
    <col min="7693" max="7693" width="15.44140625" style="171" customWidth="1"/>
    <col min="7694" max="7695" width="12" style="171" customWidth="1"/>
    <col min="7696" max="7696" width="24.44140625" style="171" customWidth="1"/>
    <col min="7697" max="7936" width="9.109375" style="171"/>
    <col min="7937" max="7937" width="5.109375" style="171" customWidth="1"/>
    <col min="7938" max="7938" width="22.88671875" style="171" customWidth="1"/>
    <col min="7939" max="7939" width="18.88671875" style="171" customWidth="1"/>
    <col min="7940" max="7940" width="18.44140625" style="171" customWidth="1"/>
    <col min="7941" max="7941" width="18.5546875" style="171" customWidth="1"/>
    <col min="7942" max="7942" width="14.33203125" style="171" customWidth="1"/>
    <col min="7943" max="7944" width="8.88671875" style="171" customWidth="1"/>
    <col min="7945" max="7945" width="15.44140625" style="171" customWidth="1"/>
    <col min="7946" max="7946" width="9.109375" style="171"/>
    <col min="7947" max="7947" width="9.6640625" style="171" customWidth="1"/>
    <col min="7948" max="7948" width="12.5546875" style="171" customWidth="1"/>
    <col min="7949" max="7949" width="15.44140625" style="171" customWidth="1"/>
    <col min="7950" max="7951" width="12" style="171" customWidth="1"/>
    <col min="7952" max="7952" width="24.44140625" style="171" customWidth="1"/>
    <col min="7953" max="8192" width="9.109375" style="171"/>
    <col min="8193" max="8193" width="5.109375" style="171" customWidth="1"/>
    <col min="8194" max="8194" width="22.88671875" style="171" customWidth="1"/>
    <col min="8195" max="8195" width="18.88671875" style="171" customWidth="1"/>
    <col min="8196" max="8196" width="18.44140625" style="171" customWidth="1"/>
    <col min="8197" max="8197" width="18.5546875" style="171" customWidth="1"/>
    <col min="8198" max="8198" width="14.33203125" style="171" customWidth="1"/>
    <col min="8199" max="8200" width="8.88671875" style="171" customWidth="1"/>
    <col min="8201" max="8201" width="15.44140625" style="171" customWidth="1"/>
    <col min="8202" max="8202" width="9.109375" style="171"/>
    <col min="8203" max="8203" width="9.6640625" style="171" customWidth="1"/>
    <col min="8204" max="8204" width="12.5546875" style="171" customWidth="1"/>
    <col min="8205" max="8205" width="15.44140625" style="171" customWidth="1"/>
    <col min="8206" max="8207" width="12" style="171" customWidth="1"/>
    <col min="8208" max="8208" width="24.44140625" style="171" customWidth="1"/>
    <col min="8209" max="8448" width="9.109375" style="171"/>
    <col min="8449" max="8449" width="5.109375" style="171" customWidth="1"/>
    <col min="8450" max="8450" width="22.88671875" style="171" customWidth="1"/>
    <col min="8451" max="8451" width="18.88671875" style="171" customWidth="1"/>
    <col min="8452" max="8452" width="18.44140625" style="171" customWidth="1"/>
    <col min="8453" max="8453" width="18.5546875" style="171" customWidth="1"/>
    <col min="8454" max="8454" width="14.33203125" style="171" customWidth="1"/>
    <col min="8455" max="8456" width="8.88671875" style="171" customWidth="1"/>
    <col min="8457" max="8457" width="15.44140625" style="171" customWidth="1"/>
    <col min="8458" max="8458" width="9.109375" style="171"/>
    <col min="8459" max="8459" width="9.6640625" style="171" customWidth="1"/>
    <col min="8460" max="8460" width="12.5546875" style="171" customWidth="1"/>
    <col min="8461" max="8461" width="15.44140625" style="171" customWidth="1"/>
    <col min="8462" max="8463" width="12" style="171" customWidth="1"/>
    <col min="8464" max="8464" width="24.44140625" style="171" customWidth="1"/>
    <col min="8465" max="8704" width="9.109375" style="171"/>
    <col min="8705" max="8705" width="5.109375" style="171" customWidth="1"/>
    <col min="8706" max="8706" width="22.88671875" style="171" customWidth="1"/>
    <col min="8707" max="8707" width="18.88671875" style="171" customWidth="1"/>
    <col min="8708" max="8708" width="18.44140625" style="171" customWidth="1"/>
    <col min="8709" max="8709" width="18.5546875" style="171" customWidth="1"/>
    <col min="8710" max="8710" width="14.33203125" style="171" customWidth="1"/>
    <col min="8711" max="8712" width="8.88671875" style="171" customWidth="1"/>
    <col min="8713" max="8713" width="15.44140625" style="171" customWidth="1"/>
    <col min="8714" max="8714" width="9.109375" style="171"/>
    <col min="8715" max="8715" width="9.6640625" style="171" customWidth="1"/>
    <col min="8716" max="8716" width="12.5546875" style="171" customWidth="1"/>
    <col min="8717" max="8717" width="15.44140625" style="171" customWidth="1"/>
    <col min="8718" max="8719" width="12" style="171" customWidth="1"/>
    <col min="8720" max="8720" width="24.44140625" style="171" customWidth="1"/>
    <col min="8721" max="8960" width="9.109375" style="171"/>
    <col min="8961" max="8961" width="5.109375" style="171" customWidth="1"/>
    <col min="8962" max="8962" width="22.88671875" style="171" customWidth="1"/>
    <col min="8963" max="8963" width="18.88671875" style="171" customWidth="1"/>
    <col min="8964" max="8964" width="18.44140625" style="171" customWidth="1"/>
    <col min="8965" max="8965" width="18.5546875" style="171" customWidth="1"/>
    <col min="8966" max="8966" width="14.33203125" style="171" customWidth="1"/>
    <col min="8967" max="8968" width="8.88671875" style="171" customWidth="1"/>
    <col min="8969" max="8969" width="15.44140625" style="171" customWidth="1"/>
    <col min="8970" max="8970" width="9.109375" style="171"/>
    <col min="8971" max="8971" width="9.6640625" style="171" customWidth="1"/>
    <col min="8972" max="8972" width="12.5546875" style="171" customWidth="1"/>
    <col min="8973" max="8973" width="15.44140625" style="171" customWidth="1"/>
    <col min="8974" max="8975" width="12" style="171" customWidth="1"/>
    <col min="8976" max="8976" width="24.44140625" style="171" customWidth="1"/>
    <col min="8977" max="9216" width="9.109375" style="171"/>
    <col min="9217" max="9217" width="5.109375" style="171" customWidth="1"/>
    <col min="9218" max="9218" width="22.88671875" style="171" customWidth="1"/>
    <col min="9219" max="9219" width="18.88671875" style="171" customWidth="1"/>
    <col min="9220" max="9220" width="18.44140625" style="171" customWidth="1"/>
    <col min="9221" max="9221" width="18.5546875" style="171" customWidth="1"/>
    <col min="9222" max="9222" width="14.33203125" style="171" customWidth="1"/>
    <col min="9223" max="9224" width="8.88671875" style="171" customWidth="1"/>
    <col min="9225" max="9225" width="15.44140625" style="171" customWidth="1"/>
    <col min="9226" max="9226" width="9.109375" style="171"/>
    <col min="9227" max="9227" width="9.6640625" style="171" customWidth="1"/>
    <col min="9228" max="9228" width="12.5546875" style="171" customWidth="1"/>
    <col min="9229" max="9229" width="15.44140625" style="171" customWidth="1"/>
    <col min="9230" max="9231" width="12" style="171" customWidth="1"/>
    <col min="9232" max="9232" width="24.44140625" style="171" customWidth="1"/>
    <col min="9233" max="9472" width="9.109375" style="171"/>
    <col min="9473" max="9473" width="5.109375" style="171" customWidth="1"/>
    <col min="9474" max="9474" width="22.88671875" style="171" customWidth="1"/>
    <col min="9475" max="9475" width="18.88671875" style="171" customWidth="1"/>
    <col min="9476" max="9476" width="18.44140625" style="171" customWidth="1"/>
    <col min="9477" max="9477" width="18.5546875" style="171" customWidth="1"/>
    <col min="9478" max="9478" width="14.33203125" style="171" customWidth="1"/>
    <col min="9479" max="9480" width="8.88671875" style="171" customWidth="1"/>
    <col min="9481" max="9481" width="15.44140625" style="171" customWidth="1"/>
    <col min="9482" max="9482" width="9.109375" style="171"/>
    <col min="9483" max="9483" width="9.6640625" style="171" customWidth="1"/>
    <col min="9484" max="9484" width="12.5546875" style="171" customWidth="1"/>
    <col min="9485" max="9485" width="15.44140625" style="171" customWidth="1"/>
    <col min="9486" max="9487" width="12" style="171" customWidth="1"/>
    <col min="9488" max="9488" width="24.44140625" style="171" customWidth="1"/>
    <col min="9489" max="9728" width="9.109375" style="171"/>
    <col min="9729" max="9729" width="5.109375" style="171" customWidth="1"/>
    <col min="9730" max="9730" width="22.88671875" style="171" customWidth="1"/>
    <col min="9731" max="9731" width="18.88671875" style="171" customWidth="1"/>
    <col min="9732" max="9732" width="18.44140625" style="171" customWidth="1"/>
    <col min="9733" max="9733" width="18.5546875" style="171" customWidth="1"/>
    <col min="9734" max="9734" width="14.33203125" style="171" customWidth="1"/>
    <col min="9735" max="9736" width="8.88671875" style="171" customWidth="1"/>
    <col min="9737" max="9737" width="15.44140625" style="171" customWidth="1"/>
    <col min="9738" max="9738" width="9.109375" style="171"/>
    <col min="9739" max="9739" width="9.6640625" style="171" customWidth="1"/>
    <col min="9740" max="9740" width="12.5546875" style="171" customWidth="1"/>
    <col min="9741" max="9741" width="15.44140625" style="171" customWidth="1"/>
    <col min="9742" max="9743" width="12" style="171" customWidth="1"/>
    <col min="9744" max="9744" width="24.44140625" style="171" customWidth="1"/>
    <col min="9745" max="9984" width="9.109375" style="171"/>
    <col min="9985" max="9985" width="5.109375" style="171" customWidth="1"/>
    <col min="9986" max="9986" width="22.88671875" style="171" customWidth="1"/>
    <col min="9987" max="9987" width="18.88671875" style="171" customWidth="1"/>
    <col min="9988" max="9988" width="18.44140625" style="171" customWidth="1"/>
    <col min="9989" max="9989" width="18.5546875" style="171" customWidth="1"/>
    <col min="9990" max="9990" width="14.33203125" style="171" customWidth="1"/>
    <col min="9991" max="9992" width="8.88671875" style="171" customWidth="1"/>
    <col min="9993" max="9993" width="15.44140625" style="171" customWidth="1"/>
    <col min="9994" max="9994" width="9.109375" style="171"/>
    <col min="9995" max="9995" width="9.6640625" style="171" customWidth="1"/>
    <col min="9996" max="9996" width="12.5546875" style="171" customWidth="1"/>
    <col min="9997" max="9997" width="15.44140625" style="171" customWidth="1"/>
    <col min="9998" max="9999" width="12" style="171" customWidth="1"/>
    <col min="10000" max="10000" width="24.44140625" style="171" customWidth="1"/>
    <col min="10001" max="10240" width="9.109375" style="171"/>
    <col min="10241" max="10241" width="5.109375" style="171" customWidth="1"/>
    <col min="10242" max="10242" width="22.88671875" style="171" customWidth="1"/>
    <col min="10243" max="10243" width="18.88671875" style="171" customWidth="1"/>
    <col min="10244" max="10244" width="18.44140625" style="171" customWidth="1"/>
    <col min="10245" max="10245" width="18.5546875" style="171" customWidth="1"/>
    <col min="10246" max="10246" width="14.33203125" style="171" customWidth="1"/>
    <col min="10247" max="10248" width="8.88671875" style="171" customWidth="1"/>
    <col min="10249" max="10249" width="15.44140625" style="171" customWidth="1"/>
    <col min="10250" max="10250" width="9.109375" style="171"/>
    <col min="10251" max="10251" width="9.6640625" style="171" customWidth="1"/>
    <col min="10252" max="10252" width="12.5546875" style="171" customWidth="1"/>
    <col min="10253" max="10253" width="15.44140625" style="171" customWidth="1"/>
    <col min="10254" max="10255" width="12" style="171" customWidth="1"/>
    <col min="10256" max="10256" width="24.44140625" style="171" customWidth="1"/>
    <col min="10257" max="10496" width="9.109375" style="171"/>
    <col min="10497" max="10497" width="5.109375" style="171" customWidth="1"/>
    <col min="10498" max="10498" width="22.88671875" style="171" customWidth="1"/>
    <col min="10499" max="10499" width="18.88671875" style="171" customWidth="1"/>
    <col min="10500" max="10500" width="18.44140625" style="171" customWidth="1"/>
    <col min="10501" max="10501" width="18.5546875" style="171" customWidth="1"/>
    <col min="10502" max="10502" width="14.33203125" style="171" customWidth="1"/>
    <col min="10503" max="10504" width="8.88671875" style="171" customWidth="1"/>
    <col min="10505" max="10505" width="15.44140625" style="171" customWidth="1"/>
    <col min="10506" max="10506" width="9.109375" style="171"/>
    <col min="10507" max="10507" width="9.6640625" style="171" customWidth="1"/>
    <col min="10508" max="10508" width="12.5546875" style="171" customWidth="1"/>
    <col min="10509" max="10509" width="15.44140625" style="171" customWidth="1"/>
    <col min="10510" max="10511" width="12" style="171" customWidth="1"/>
    <col min="10512" max="10512" width="24.44140625" style="171" customWidth="1"/>
    <col min="10513" max="10752" width="9.109375" style="171"/>
    <col min="10753" max="10753" width="5.109375" style="171" customWidth="1"/>
    <col min="10754" max="10754" width="22.88671875" style="171" customWidth="1"/>
    <col min="10755" max="10755" width="18.88671875" style="171" customWidth="1"/>
    <col min="10756" max="10756" width="18.44140625" style="171" customWidth="1"/>
    <col min="10757" max="10757" width="18.5546875" style="171" customWidth="1"/>
    <col min="10758" max="10758" width="14.33203125" style="171" customWidth="1"/>
    <col min="10759" max="10760" width="8.88671875" style="171" customWidth="1"/>
    <col min="10761" max="10761" width="15.44140625" style="171" customWidth="1"/>
    <col min="10762" max="10762" width="9.109375" style="171"/>
    <col min="10763" max="10763" width="9.6640625" style="171" customWidth="1"/>
    <col min="10764" max="10764" width="12.5546875" style="171" customWidth="1"/>
    <col min="10765" max="10765" width="15.44140625" style="171" customWidth="1"/>
    <col min="10766" max="10767" width="12" style="171" customWidth="1"/>
    <col min="10768" max="10768" width="24.44140625" style="171" customWidth="1"/>
    <col min="10769" max="11008" width="9.109375" style="171"/>
    <col min="11009" max="11009" width="5.109375" style="171" customWidth="1"/>
    <col min="11010" max="11010" width="22.88671875" style="171" customWidth="1"/>
    <col min="11011" max="11011" width="18.88671875" style="171" customWidth="1"/>
    <col min="11012" max="11012" width="18.44140625" style="171" customWidth="1"/>
    <col min="11013" max="11013" width="18.5546875" style="171" customWidth="1"/>
    <col min="11014" max="11014" width="14.33203125" style="171" customWidth="1"/>
    <col min="11015" max="11016" width="8.88671875" style="171" customWidth="1"/>
    <col min="11017" max="11017" width="15.44140625" style="171" customWidth="1"/>
    <col min="11018" max="11018" width="9.109375" style="171"/>
    <col min="11019" max="11019" width="9.6640625" style="171" customWidth="1"/>
    <col min="11020" max="11020" width="12.5546875" style="171" customWidth="1"/>
    <col min="11021" max="11021" width="15.44140625" style="171" customWidth="1"/>
    <col min="11022" max="11023" width="12" style="171" customWidth="1"/>
    <col min="11024" max="11024" width="24.44140625" style="171" customWidth="1"/>
    <col min="11025" max="11264" width="9.109375" style="171"/>
    <col min="11265" max="11265" width="5.109375" style="171" customWidth="1"/>
    <col min="11266" max="11266" width="22.88671875" style="171" customWidth="1"/>
    <col min="11267" max="11267" width="18.88671875" style="171" customWidth="1"/>
    <col min="11268" max="11268" width="18.44140625" style="171" customWidth="1"/>
    <col min="11269" max="11269" width="18.5546875" style="171" customWidth="1"/>
    <col min="11270" max="11270" width="14.33203125" style="171" customWidth="1"/>
    <col min="11271" max="11272" width="8.88671875" style="171" customWidth="1"/>
    <col min="11273" max="11273" width="15.44140625" style="171" customWidth="1"/>
    <col min="11274" max="11274" width="9.109375" style="171"/>
    <col min="11275" max="11275" width="9.6640625" style="171" customWidth="1"/>
    <col min="11276" max="11276" width="12.5546875" style="171" customWidth="1"/>
    <col min="11277" max="11277" width="15.44140625" style="171" customWidth="1"/>
    <col min="11278" max="11279" width="12" style="171" customWidth="1"/>
    <col min="11280" max="11280" width="24.44140625" style="171" customWidth="1"/>
    <col min="11281" max="11520" width="9.109375" style="171"/>
    <col min="11521" max="11521" width="5.109375" style="171" customWidth="1"/>
    <col min="11522" max="11522" width="22.88671875" style="171" customWidth="1"/>
    <col min="11523" max="11523" width="18.88671875" style="171" customWidth="1"/>
    <col min="11524" max="11524" width="18.44140625" style="171" customWidth="1"/>
    <col min="11525" max="11525" width="18.5546875" style="171" customWidth="1"/>
    <col min="11526" max="11526" width="14.33203125" style="171" customWidth="1"/>
    <col min="11527" max="11528" width="8.88671875" style="171" customWidth="1"/>
    <col min="11529" max="11529" width="15.44140625" style="171" customWidth="1"/>
    <col min="11530" max="11530" width="9.109375" style="171"/>
    <col min="11531" max="11531" width="9.6640625" style="171" customWidth="1"/>
    <col min="11532" max="11532" width="12.5546875" style="171" customWidth="1"/>
    <col min="11533" max="11533" width="15.44140625" style="171" customWidth="1"/>
    <col min="11534" max="11535" width="12" style="171" customWidth="1"/>
    <col min="11536" max="11536" width="24.44140625" style="171" customWidth="1"/>
    <col min="11537" max="11776" width="9.109375" style="171"/>
    <col min="11777" max="11777" width="5.109375" style="171" customWidth="1"/>
    <col min="11778" max="11778" width="22.88671875" style="171" customWidth="1"/>
    <col min="11779" max="11779" width="18.88671875" style="171" customWidth="1"/>
    <col min="11780" max="11780" width="18.44140625" style="171" customWidth="1"/>
    <col min="11781" max="11781" width="18.5546875" style="171" customWidth="1"/>
    <col min="11782" max="11782" width="14.33203125" style="171" customWidth="1"/>
    <col min="11783" max="11784" width="8.88671875" style="171" customWidth="1"/>
    <col min="11785" max="11785" width="15.44140625" style="171" customWidth="1"/>
    <col min="11786" max="11786" width="9.109375" style="171"/>
    <col min="11787" max="11787" width="9.6640625" style="171" customWidth="1"/>
    <col min="11788" max="11788" width="12.5546875" style="171" customWidth="1"/>
    <col min="11789" max="11789" width="15.44140625" style="171" customWidth="1"/>
    <col min="11790" max="11791" width="12" style="171" customWidth="1"/>
    <col min="11792" max="11792" width="24.44140625" style="171" customWidth="1"/>
    <col min="11793" max="12032" width="9.109375" style="171"/>
    <col min="12033" max="12033" width="5.109375" style="171" customWidth="1"/>
    <col min="12034" max="12034" width="22.88671875" style="171" customWidth="1"/>
    <col min="12035" max="12035" width="18.88671875" style="171" customWidth="1"/>
    <col min="12036" max="12036" width="18.44140625" style="171" customWidth="1"/>
    <col min="12037" max="12037" width="18.5546875" style="171" customWidth="1"/>
    <col min="12038" max="12038" width="14.33203125" style="171" customWidth="1"/>
    <col min="12039" max="12040" width="8.88671875" style="171" customWidth="1"/>
    <col min="12041" max="12041" width="15.44140625" style="171" customWidth="1"/>
    <col min="12042" max="12042" width="9.109375" style="171"/>
    <col min="12043" max="12043" width="9.6640625" style="171" customWidth="1"/>
    <col min="12044" max="12044" width="12.5546875" style="171" customWidth="1"/>
    <col min="12045" max="12045" width="15.44140625" style="171" customWidth="1"/>
    <col min="12046" max="12047" width="12" style="171" customWidth="1"/>
    <col min="12048" max="12048" width="24.44140625" style="171" customWidth="1"/>
    <col min="12049" max="12288" width="9.109375" style="171"/>
    <col min="12289" max="12289" width="5.109375" style="171" customWidth="1"/>
    <col min="12290" max="12290" width="22.88671875" style="171" customWidth="1"/>
    <col min="12291" max="12291" width="18.88671875" style="171" customWidth="1"/>
    <col min="12292" max="12292" width="18.44140625" style="171" customWidth="1"/>
    <col min="12293" max="12293" width="18.5546875" style="171" customWidth="1"/>
    <col min="12294" max="12294" width="14.33203125" style="171" customWidth="1"/>
    <col min="12295" max="12296" width="8.88671875" style="171" customWidth="1"/>
    <col min="12297" max="12297" width="15.44140625" style="171" customWidth="1"/>
    <col min="12298" max="12298" width="9.109375" style="171"/>
    <col min="12299" max="12299" width="9.6640625" style="171" customWidth="1"/>
    <col min="12300" max="12300" width="12.5546875" style="171" customWidth="1"/>
    <col min="12301" max="12301" width="15.44140625" style="171" customWidth="1"/>
    <col min="12302" max="12303" width="12" style="171" customWidth="1"/>
    <col min="12304" max="12304" width="24.44140625" style="171" customWidth="1"/>
    <col min="12305" max="12544" width="9.109375" style="171"/>
    <col min="12545" max="12545" width="5.109375" style="171" customWidth="1"/>
    <col min="12546" max="12546" width="22.88671875" style="171" customWidth="1"/>
    <col min="12547" max="12547" width="18.88671875" style="171" customWidth="1"/>
    <col min="12548" max="12548" width="18.44140625" style="171" customWidth="1"/>
    <col min="12549" max="12549" width="18.5546875" style="171" customWidth="1"/>
    <col min="12550" max="12550" width="14.33203125" style="171" customWidth="1"/>
    <col min="12551" max="12552" width="8.88671875" style="171" customWidth="1"/>
    <col min="12553" max="12553" width="15.44140625" style="171" customWidth="1"/>
    <col min="12554" max="12554" width="9.109375" style="171"/>
    <col min="12555" max="12555" width="9.6640625" style="171" customWidth="1"/>
    <col min="12556" max="12556" width="12.5546875" style="171" customWidth="1"/>
    <col min="12557" max="12557" width="15.44140625" style="171" customWidth="1"/>
    <col min="12558" max="12559" width="12" style="171" customWidth="1"/>
    <col min="12560" max="12560" width="24.44140625" style="171" customWidth="1"/>
    <col min="12561" max="12800" width="9.109375" style="171"/>
    <col min="12801" max="12801" width="5.109375" style="171" customWidth="1"/>
    <col min="12802" max="12802" width="22.88671875" style="171" customWidth="1"/>
    <col min="12803" max="12803" width="18.88671875" style="171" customWidth="1"/>
    <col min="12804" max="12804" width="18.44140625" style="171" customWidth="1"/>
    <col min="12805" max="12805" width="18.5546875" style="171" customWidth="1"/>
    <col min="12806" max="12806" width="14.33203125" style="171" customWidth="1"/>
    <col min="12807" max="12808" width="8.88671875" style="171" customWidth="1"/>
    <col min="12809" max="12809" width="15.44140625" style="171" customWidth="1"/>
    <col min="12810" max="12810" width="9.109375" style="171"/>
    <col min="12811" max="12811" width="9.6640625" style="171" customWidth="1"/>
    <col min="12812" max="12812" width="12.5546875" style="171" customWidth="1"/>
    <col min="12813" max="12813" width="15.44140625" style="171" customWidth="1"/>
    <col min="12814" max="12815" width="12" style="171" customWidth="1"/>
    <col min="12816" max="12816" width="24.44140625" style="171" customWidth="1"/>
    <col min="12817" max="13056" width="9.109375" style="171"/>
    <col min="13057" max="13057" width="5.109375" style="171" customWidth="1"/>
    <col min="13058" max="13058" width="22.88671875" style="171" customWidth="1"/>
    <col min="13059" max="13059" width="18.88671875" style="171" customWidth="1"/>
    <col min="13060" max="13060" width="18.44140625" style="171" customWidth="1"/>
    <col min="13061" max="13061" width="18.5546875" style="171" customWidth="1"/>
    <col min="13062" max="13062" width="14.33203125" style="171" customWidth="1"/>
    <col min="13063" max="13064" width="8.88671875" style="171" customWidth="1"/>
    <col min="13065" max="13065" width="15.44140625" style="171" customWidth="1"/>
    <col min="13066" max="13066" width="9.109375" style="171"/>
    <col min="13067" max="13067" width="9.6640625" style="171" customWidth="1"/>
    <col min="13068" max="13068" width="12.5546875" style="171" customWidth="1"/>
    <col min="13069" max="13069" width="15.44140625" style="171" customWidth="1"/>
    <col min="13070" max="13071" width="12" style="171" customWidth="1"/>
    <col min="13072" max="13072" width="24.44140625" style="171" customWidth="1"/>
    <col min="13073" max="13312" width="9.109375" style="171"/>
    <col min="13313" max="13313" width="5.109375" style="171" customWidth="1"/>
    <col min="13314" max="13314" width="22.88671875" style="171" customWidth="1"/>
    <col min="13315" max="13315" width="18.88671875" style="171" customWidth="1"/>
    <col min="13316" max="13316" width="18.44140625" style="171" customWidth="1"/>
    <col min="13317" max="13317" width="18.5546875" style="171" customWidth="1"/>
    <col min="13318" max="13318" width="14.33203125" style="171" customWidth="1"/>
    <col min="13319" max="13320" width="8.88671875" style="171" customWidth="1"/>
    <col min="13321" max="13321" width="15.44140625" style="171" customWidth="1"/>
    <col min="13322" max="13322" width="9.109375" style="171"/>
    <col min="13323" max="13323" width="9.6640625" style="171" customWidth="1"/>
    <col min="13324" max="13324" width="12.5546875" style="171" customWidth="1"/>
    <col min="13325" max="13325" width="15.44140625" style="171" customWidth="1"/>
    <col min="13326" max="13327" width="12" style="171" customWidth="1"/>
    <col min="13328" max="13328" width="24.44140625" style="171" customWidth="1"/>
    <col min="13329" max="13568" width="9.109375" style="171"/>
    <col min="13569" max="13569" width="5.109375" style="171" customWidth="1"/>
    <col min="13570" max="13570" width="22.88671875" style="171" customWidth="1"/>
    <col min="13571" max="13571" width="18.88671875" style="171" customWidth="1"/>
    <col min="13572" max="13572" width="18.44140625" style="171" customWidth="1"/>
    <col min="13573" max="13573" width="18.5546875" style="171" customWidth="1"/>
    <col min="13574" max="13574" width="14.33203125" style="171" customWidth="1"/>
    <col min="13575" max="13576" width="8.88671875" style="171" customWidth="1"/>
    <col min="13577" max="13577" width="15.44140625" style="171" customWidth="1"/>
    <col min="13578" max="13578" width="9.109375" style="171"/>
    <col min="13579" max="13579" width="9.6640625" style="171" customWidth="1"/>
    <col min="13580" max="13580" width="12.5546875" style="171" customWidth="1"/>
    <col min="13581" max="13581" width="15.44140625" style="171" customWidth="1"/>
    <col min="13582" max="13583" width="12" style="171" customWidth="1"/>
    <col min="13584" max="13584" width="24.44140625" style="171" customWidth="1"/>
    <col min="13585" max="13824" width="9.109375" style="171"/>
    <col min="13825" max="13825" width="5.109375" style="171" customWidth="1"/>
    <col min="13826" max="13826" width="22.88671875" style="171" customWidth="1"/>
    <col min="13827" max="13827" width="18.88671875" style="171" customWidth="1"/>
    <col min="13828" max="13828" width="18.44140625" style="171" customWidth="1"/>
    <col min="13829" max="13829" width="18.5546875" style="171" customWidth="1"/>
    <col min="13830" max="13830" width="14.33203125" style="171" customWidth="1"/>
    <col min="13831" max="13832" width="8.88671875" style="171" customWidth="1"/>
    <col min="13833" max="13833" width="15.44140625" style="171" customWidth="1"/>
    <col min="13834" max="13834" width="9.109375" style="171"/>
    <col min="13835" max="13835" width="9.6640625" style="171" customWidth="1"/>
    <col min="13836" max="13836" width="12.5546875" style="171" customWidth="1"/>
    <col min="13837" max="13837" width="15.44140625" style="171" customWidth="1"/>
    <col min="13838" max="13839" width="12" style="171" customWidth="1"/>
    <col min="13840" max="13840" width="24.44140625" style="171" customWidth="1"/>
    <col min="13841" max="14080" width="9.109375" style="171"/>
    <col min="14081" max="14081" width="5.109375" style="171" customWidth="1"/>
    <col min="14082" max="14082" width="22.88671875" style="171" customWidth="1"/>
    <col min="14083" max="14083" width="18.88671875" style="171" customWidth="1"/>
    <col min="14084" max="14084" width="18.44140625" style="171" customWidth="1"/>
    <col min="14085" max="14085" width="18.5546875" style="171" customWidth="1"/>
    <col min="14086" max="14086" width="14.33203125" style="171" customWidth="1"/>
    <col min="14087" max="14088" width="8.88671875" style="171" customWidth="1"/>
    <col min="14089" max="14089" width="15.44140625" style="171" customWidth="1"/>
    <col min="14090" max="14090" width="9.109375" style="171"/>
    <col min="14091" max="14091" width="9.6640625" style="171" customWidth="1"/>
    <col min="14092" max="14092" width="12.5546875" style="171" customWidth="1"/>
    <col min="14093" max="14093" width="15.44140625" style="171" customWidth="1"/>
    <col min="14094" max="14095" width="12" style="171" customWidth="1"/>
    <col min="14096" max="14096" width="24.44140625" style="171" customWidth="1"/>
    <col min="14097" max="14336" width="9.109375" style="171"/>
    <col min="14337" max="14337" width="5.109375" style="171" customWidth="1"/>
    <col min="14338" max="14338" width="22.88671875" style="171" customWidth="1"/>
    <col min="14339" max="14339" width="18.88671875" style="171" customWidth="1"/>
    <col min="14340" max="14340" width="18.44140625" style="171" customWidth="1"/>
    <col min="14341" max="14341" width="18.5546875" style="171" customWidth="1"/>
    <col min="14342" max="14342" width="14.33203125" style="171" customWidth="1"/>
    <col min="14343" max="14344" width="8.88671875" style="171" customWidth="1"/>
    <col min="14345" max="14345" width="15.44140625" style="171" customWidth="1"/>
    <col min="14346" max="14346" width="9.109375" style="171"/>
    <col min="14347" max="14347" width="9.6640625" style="171" customWidth="1"/>
    <col min="14348" max="14348" width="12.5546875" style="171" customWidth="1"/>
    <col min="14349" max="14349" width="15.44140625" style="171" customWidth="1"/>
    <col min="14350" max="14351" width="12" style="171" customWidth="1"/>
    <col min="14352" max="14352" width="24.44140625" style="171" customWidth="1"/>
    <col min="14353" max="14592" width="9.109375" style="171"/>
    <col min="14593" max="14593" width="5.109375" style="171" customWidth="1"/>
    <col min="14594" max="14594" width="22.88671875" style="171" customWidth="1"/>
    <col min="14595" max="14595" width="18.88671875" style="171" customWidth="1"/>
    <col min="14596" max="14596" width="18.44140625" style="171" customWidth="1"/>
    <col min="14597" max="14597" width="18.5546875" style="171" customWidth="1"/>
    <col min="14598" max="14598" width="14.33203125" style="171" customWidth="1"/>
    <col min="14599" max="14600" width="8.88671875" style="171" customWidth="1"/>
    <col min="14601" max="14601" width="15.44140625" style="171" customWidth="1"/>
    <col min="14602" max="14602" width="9.109375" style="171"/>
    <col min="14603" max="14603" width="9.6640625" style="171" customWidth="1"/>
    <col min="14604" max="14604" width="12.5546875" style="171" customWidth="1"/>
    <col min="14605" max="14605" width="15.44140625" style="171" customWidth="1"/>
    <col min="14606" max="14607" width="12" style="171" customWidth="1"/>
    <col min="14608" max="14608" width="24.44140625" style="171" customWidth="1"/>
    <col min="14609" max="14848" width="9.109375" style="171"/>
    <col min="14849" max="14849" width="5.109375" style="171" customWidth="1"/>
    <col min="14850" max="14850" width="22.88671875" style="171" customWidth="1"/>
    <col min="14851" max="14851" width="18.88671875" style="171" customWidth="1"/>
    <col min="14852" max="14852" width="18.44140625" style="171" customWidth="1"/>
    <col min="14853" max="14853" width="18.5546875" style="171" customWidth="1"/>
    <col min="14854" max="14854" width="14.33203125" style="171" customWidth="1"/>
    <col min="14855" max="14856" width="8.88671875" style="171" customWidth="1"/>
    <col min="14857" max="14857" width="15.44140625" style="171" customWidth="1"/>
    <col min="14858" max="14858" width="9.109375" style="171"/>
    <col min="14859" max="14859" width="9.6640625" style="171" customWidth="1"/>
    <col min="14860" max="14860" width="12.5546875" style="171" customWidth="1"/>
    <col min="14861" max="14861" width="15.44140625" style="171" customWidth="1"/>
    <col min="14862" max="14863" width="12" style="171" customWidth="1"/>
    <col min="14864" max="14864" width="24.44140625" style="171" customWidth="1"/>
    <col min="14865" max="15104" width="9.109375" style="171"/>
    <col min="15105" max="15105" width="5.109375" style="171" customWidth="1"/>
    <col min="15106" max="15106" width="22.88671875" style="171" customWidth="1"/>
    <col min="15107" max="15107" width="18.88671875" style="171" customWidth="1"/>
    <col min="15108" max="15108" width="18.44140625" style="171" customWidth="1"/>
    <col min="15109" max="15109" width="18.5546875" style="171" customWidth="1"/>
    <col min="15110" max="15110" width="14.33203125" style="171" customWidth="1"/>
    <col min="15111" max="15112" width="8.88671875" style="171" customWidth="1"/>
    <col min="15113" max="15113" width="15.44140625" style="171" customWidth="1"/>
    <col min="15114" max="15114" width="9.109375" style="171"/>
    <col min="15115" max="15115" width="9.6640625" style="171" customWidth="1"/>
    <col min="15116" max="15116" width="12.5546875" style="171" customWidth="1"/>
    <col min="15117" max="15117" width="15.44140625" style="171" customWidth="1"/>
    <col min="15118" max="15119" width="12" style="171" customWidth="1"/>
    <col min="15120" max="15120" width="24.44140625" style="171" customWidth="1"/>
    <col min="15121" max="15360" width="9.109375" style="171"/>
    <col min="15361" max="15361" width="5.109375" style="171" customWidth="1"/>
    <col min="15362" max="15362" width="22.88671875" style="171" customWidth="1"/>
    <col min="15363" max="15363" width="18.88671875" style="171" customWidth="1"/>
    <col min="15364" max="15364" width="18.44140625" style="171" customWidth="1"/>
    <col min="15365" max="15365" width="18.5546875" style="171" customWidth="1"/>
    <col min="15366" max="15366" width="14.33203125" style="171" customWidth="1"/>
    <col min="15367" max="15368" width="8.88671875" style="171" customWidth="1"/>
    <col min="15369" max="15369" width="15.44140625" style="171" customWidth="1"/>
    <col min="15370" max="15370" width="9.109375" style="171"/>
    <col min="15371" max="15371" width="9.6640625" style="171" customWidth="1"/>
    <col min="15372" max="15372" width="12.5546875" style="171" customWidth="1"/>
    <col min="15373" max="15373" width="15.44140625" style="171" customWidth="1"/>
    <col min="15374" max="15375" width="12" style="171" customWidth="1"/>
    <col min="15376" max="15376" width="24.44140625" style="171" customWidth="1"/>
    <col min="15377" max="15616" width="9.109375" style="171"/>
    <col min="15617" max="15617" width="5.109375" style="171" customWidth="1"/>
    <col min="15618" max="15618" width="22.88671875" style="171" customWidth="1"/>
    <col min="15619" max="15619" width="18.88671875" style="171" customWidth="1"/>
    <col min="15620" max="15620" width="18.44140625" style="171" customWidth="1"/>
    <col min="15621" max="15621" width="18.5546875" style="171" customWidth="1"/>
    <col min="15622" max="15622" width="14.33203125" style="171" customWidth="1"/>
    <col min="15623" max="15624" width="8.88671875" style="171" customWidth="1"/>
    <col min="15625" max="15625" width="15.44140625" style="171" customWidth="1"/>
    <col min="15626" max="15626" width="9.109375" style="171"/>
    <col min="15627" max="15627" width="9.6640625" style="171" customWidth="1"/>
    <col min="15628" max="15628" width="12.5546875" style="171" customWidth="1"/>
    <col min="15629" max="15629" width="15.44140625" style="171" customWidth="1"/>
    <col min="15630" max="15631" width="12" style="171" customWidth="1"/>
    <col min="15632" max="15632" width="24.44140625" style="171" customWidth="1"/>
    <col min="15633" max="15872" width="9.109375" style="171"/>
    <col min="15873" max="15873" width="5.109375" style="171" customWidth="1"/>
    <col min="15874" max="15874" width="22.88671875" style="171" customWidth="1"/>
    <col min="15875" max="15875" width="18.88671875" style="171" customWidth="1"/>
    <col min="15876" max="15876" width="18.44140625" style="171" customWidth="1"/>
    <col min="15877" max="15877" width="18.5546875" style="171" customWidth="1"/>
    <col min="15878" max="15878" width="14.33203125" style="171" customWidth="1"/>
    <col min="15879" max="15880" width="8.88671875" style="171" customWidth="1"/>
    <col min="15881" max="15881" width="15.44140625" style="171" customWidth="1"/>
    <col min="15882" max="15882" width="9.109375" style="171"/>
    <col min="15883" max="15883" width="9.6640625" style="171" customWidth="1"/>
    <col min="15884" max="15884" width="12.5546875" style="171" customWidth="1"/>
    <col min="15885" max="15885" width="15.44140625" style="171" customWidth="1"/>
    <col min="15886" max="15887" width="12" style="171" customWidth="1"/>
    <col min="15888" max="15888" width="24.44140625" style="171" customWidth="1"/>
    <col min="15889" max="16128" width="9.109375" style="171"/>
    <col min="16129" max="16129" width="5.109375" style="171" customWidth="1"/>
    <col min="16130" max="16130" width="22.88671875" style="171" customWidth="1"/>
    <col min="16131" max="16131" width="18.88671875" style="171" customWidth="1"/>
    <col min="16132" max="16132" width="18.44140625" style="171" customWidth="1"/>
    <col min="16133" max="16133" width="18.5546875" style="171" customWidth="1"/>
    <col min="16134" max="16134" width="14.33203125" style="171" customWidth="1"/>
    <col min="16135" max="16136" width="8.88671875" style="171" customWidth="1"/>
    <col min="16137" max="16137" width="15.44140625" style="171" customWidth="1"/>
    <col min="16138" max="16138" width="9.109375" style="171"/>
    <col min="16139" max="16139" width="9.6640625" style="171" customWidth="1"/>
    <col min="16140" max="16140" width="12.5546875" style="171" customWidth="1"/>
    <col min="16141" max="16141" width="15.44140625" style="171" customWidth="1"/>
    <col min="16142" max="16143" width="12" style="171" customWidth="1"/>
    <col min="16144" max="16144" width="24.44140625" style="171" customWidth="1"/>
    <col min="16145" max="16384" width="9.109375" style="171"/>
  </cols>
  <sheetData>
    <row r="1" spans="1:16" ht="13.8" x14ac:dyDescent="0.25">
      <c r="A1" s="1" t="s">
        <v>219</v>
      </c>
      <c r="P1" s="263" t="s">
        <v>220</v>
      </c>
    </row>
    <row r="2" spans="1:16" ht="14.4" x14ac:dyDescent="0.3">
      <c r="D2" s="209"/>
    </row>
    <row r="3" spans="1:16" ht="14.4" x14ac:dyDescent="0.3">
      <c r="A3" s="264" t="s">
        <v>221</v>
      </c>
      <c r="D3" s="209"/>
    </row>
    <row r="4" spans="1:16" ht="14.4" x14ac:dyDescent="0.3">
      <c r="F4" s="264"/>
      <c r="G4" s="264"/>
      <c r="H4" s="264"/>
      <c r="I4" s="264"/>
      <c r="J4" s="264"/>
      <c r="K4" s="264"/>
      <c r="L4" s="264"/>
      <c r="M4" s="264"/>
      <c r="N4" s="264"/>
    </row>
    <row r="6" spans="1:16" ht="17.25" customHeight="1" x14ac:dyDescent="0.25">
      <c r="A6" s="467" t="s">
        <v>142</v>
      </c>
      <c r="B6" s="467" t="s">
        <v>143</v>
      </c>
      <c r="C6" s="467" t="s">
        <v>144</v>
      </c>
      <c r="D6" s="467" t="s">
        <v>145</v>
      </c>
      <c r="E6" s="467" t="s">
        <v>146</v>
      </c>
      <c r="F6" s="467" t="s">
        <v>222</v>
      </c>
      <c r="G6" s="469" t="s">
        <v>223</v>
      </c>
      <c r="H6" s="470"/>
      <c r="I6" s="467" t="s">
        <v>227</v>
      </c>
      <c r="J6" s="471" t="s">
        <v>224</v>
      </c>
      <c r="K6" s="472"/>
      <c r="L6" s="467" t="s">
        <v>147</v>
      </c>
      <c r="M6" s="467" t="s">
        <v>148</v>
      </c>
      <c r="N6" s="469" t="s">
        <v>149</v>
      </c>
      <c r="O6" s="470"/>
      <c r="P6" s="467" t="s">
        <v>125</v>
      </c>
    </row>
    <row r="7" spans="1:16" ht="26.4" x14ac:dyDescent="0.25">
      <c r="A7" s="468"/>
      <c r="B7" s="468"/>
      <c r="C7" s="468"/>
      <c r="D7" s="468"/>
      <c r="E7" s="468"/>
      <c r="F7" s="468"/>
      <c r="G7" s="265" t="s">
        <v>150</v>
      </c>
      <c r="H7" s="265" t="s">
        <v>151</v>
      </c>
      <c r="I7" s="468"/>
      <c r="J7" s="266">
        <v>2019</v>
      </c>
      <c r="K7" s="266" t="s">
        <v>228</v>
      </c>
      <c r="L7" s="468"/>
      <c r="M7" s="468"/>
      <c r="N7" s="267" t="s">
        <v>152</v>
      </c>
      <c r="O7" s="267" t="s">
        <v>153</v>
      </c>
      <c r="P7" s="468"/>
    </row>
    <row r="8" spans="1:16" ht="13.8" x14ac:dyDescent="0.3">
      <c r="A8" s="215" t="s">
        <v>155</v>
      </c>
      <c r="B8" s="215"/>
      <c r="C8" s="215"/>
      <c r="D8" s="216"/>
      <c r="E8" s="215"/>
      <c r="F8" s="217"/>
      <c r="G8" s="218"/>
      <c r="H8" s="218"/>
      <c r="I8" s="217"/>
      <c r="J8" s="217"/>
      <c r="K8" s="217"/>
      <c r="L8" s="218"/>
      <c r="M8" s="219"/>
      <c r="N8" s="219"/>
      <c r="O8" s="218"/>
      <c r="P8" s="219"/>
    </row>
    <row r="9" spans="1:16" ht="13.8" x14ac:dyDescent="0.3">
      <c r="A9" s="215" t="s">
        <v>156</v>
      </c>
      <c r="B9" s="215"/>
      <c r="C9" s="215"/>
      <c r="D9" s="216"/>
      <c r="E9" s="215"/>
      <c r="F9" s="217"/>
      <c r="G9" s="218"/>
      <c r="H9" s="218"/>
      <c r="I9" s="217"/>
      <c r="J9" s="217"/>
      <c r="K9" s="217"/>
      <c r="L9" s="218"/>
      <c r="M9" s="219"/>
      <c r="N9" s="219"/>
      <c r="O9" s="218"/>
      <c r="P9" s="219"/>
    </row>
    <row r="10" spans="1:16" ht="13.8" x14ac:dyDescent="0.3">
      <c r="A10" s="215" t="s">
        <v>157</v>
      </c>
      <c r="B10" s="215"/>
      <c r="C10" s="215"/>
      <c r="D10" s="216"/>
      <c r="E10" s="215"/>
      <c r="F10" s="217"/>
      <c r="G10" s="218"/>
      <c r="H10" s="218"/>
      <c r="I10" s="217"/>
      <c r="J10" s="217"/>
      <c r="K10" s="217"/>
      <c r="L10" s="218"/>
      <c r="M10" s="219"/>
      <c r="N10" s="219"/>
      <c r="O10" s="218"/>
      <c r="P10" s="219"/>
    </row>
    <row r="11" spans="1:16" ht="13.8" x14ac:dyDescent="0.3">
      <c r="A11" s="215" t="s">
        <v>158</v>
      </c>
      <c r="B11" s="215"/>
      <c r="C11" s="215"/>
      <c r="D11" s="216"/>
      <c r="E11" s="215"/>
      <c r="F11" s="217"/>
      <c r="G11" s="218"/>
      <c r="H11" s="218"/>
      <c r="I11" s="217"/>
      <c r="J11" s="217"/>
      <c r="K11" s="217"/>
      <c r="L11" s="218"/>
      <c r="M11" s="219"/>
      <c r="N11" s="219"/>
      <c r="O11" s="218"/>
      <c r="P11" s="219"/>
    </row>
    <row r="12" spans="1:16" ht="13.8" x14ac:dyDescent="0.3">
      <c r="A12" s="215" t="s">
        <v>159</v>
      </c>
      <c r="B12" s="215"/>
      <c r="C12" s="215"/>
      <c r="D12" s="216"/>
      <c r="E12" s="215"/>
      <c r="F12" s="217"/>
      <c r="G12" s="218"/>
      <c r="H12" s="218"/>
      <c r="I12" s="217"/>
      <c r="J12" s="217"/>
      <c r="K12" s="217"/>
      <c r="L12" s="218"/>
      <c r="M12" s="219"/>
      <c r="N12" s="219"/>
      <c r="O12" s="218"/>
      <c r="P12" s="219"/>
    </row>
    <row r="13" spans="1:16" ht="13.8" x14ac:dyDescent="0.3">
      <c r="A13" s="215" t="s">
        <v>160</v>
      </c>
      <c r="B13" s="215"/>
      <c r="C13" s="215"/>
      <c r="D13" s="216"/>
      <c r="E13" s="215"/>
      <c r="F13" s="217"/>
      <c r="G13" s="218"/>
      <c r="H13" s="218"/>
      <c r="I13" s="217"/>
      <c r="J13" s="217"/>
      <c r="K13" s="217"/>
      <c r="L13" s="218"/>
      <c r="M13" s="219"/>
      <c r="N13" s="219"/>
      <c r="O13" s="218"/>
      <c r="P13" s="219"/>
    </row>
    <row r="14" spans="1:16" ht="13.8" x14ac:dyDescent="0.3">
      <c r="A14" s="215" t="s">
        <v>161</v>
      </c>
      <c r="B14" s="215"/>
      <c r="C14" s="215"/>
      <c r="D14" s="216"/>
      <c r="E14" s="215"/>
      <c r="F14" s="217"/>
      <c r="G14" s="218"/>
      <c r="H14" s="218"/>
      <c r="I14" s="217"/>
      <c r="J14" s="217"/>
      <c r="K14" s="217"/>
      <c r="L14" s="218"/>
      <c r="M14" s="219"/>
      <c r="N14" s="219"/>
      <c r="O14" s="218"/>
      <c r="P14" s="219"/>
    </row>
    <row r="15" spans="1:16" ht="13.8" x14ac:dyDescent="0.3">
      <c r="A15" s="215" t="s">
        <v>162</v>
      </c>
      <c r="B15" s="215"/>
      <c r="C15" s="215"/>
      <c r="D15" s="216"/>
      <c r="E15" s="215"/>
      <c r="F15" s="217"/>
      <c r="G15" s="218"/>
      <c r="H15" s="218"/>
      <c r="I15" s="217"/>
      <c r="J15" s="217"/>
      <c r="K15" s="217"/>
      <c r="L15" s="218"/>
      <c r="M15" s="219"/>
      <c r="N15" s="219"/>
      <c r="O15" s="218"/>
      <c r="P15" s="219"/>
    </row>
    <row r="16" spans="1:16" ht="13.8" x14ac:dyDescent="0.3">
      <c r="A16" s="215" t="s">
        <v>169</v>
      </c>
      <c r="B16" s="215"/>
      <c r="C16" s="215"/>
      <c r="D16" s="216"/>
      <c r="E16" s="215"/>
      <c r="F16" s="217"/>
      <c r="G16" s="218"/>
      <c r="H16" s="218"/>
      <c r="I16" s="217"/>
      <c r="J16" s="217"/>
      <c r="K16" s="217"/>
      <c r="L16" s="218"/>
      <c r="M16" s="219"/>
      <c r="N16" s="219"/>
      <c r="O16" s="218"/>
      <c r="P16" s="219"/>
    </row>
    <row r="17" spans="1:16" ht="13.8" x14ac:dyDescent="0.3">
      <c r="A17" s="215" t="s">
        <v>163</v>
      </c>
      <c r="B17" s="215"/>
      <c r="C17" s="215"/>
      <c r="D17" s="216"/>
      <c r="E17" s="215"/>
      <c r="F17" s="217"/>
      <c r="G17" s="218"/>
      <c r="H17" s="218"/>
      <c r="I17" s="217"/>
      <c r="J17" s="217"/>
      <c r="K17" s="217"/>
      <c r="L17" s="218"/>
      <c r="M17" s="219"/>
      <c r="N17" s="219"/>
      <c r="O17" s="218"/>
      <c r="P17" s="219"/>
    </row>
    <row r="18" spans="1:16" ht="13.8" x14ac:dyDescent="0.3">
      <c r="A18" s="215" t="s">
        <v>164</v>
      </c>
      <c r="B18" s="215"/>
      <c r="C18" s="215"/>
      <c r="D18" s="216"/>
      <c r="E18" s="215"/>
      <c r="F18" s="217"/>
      <c r="G18" s="218"/>
      <c r="H18" s="218"/>
      <c r="I18" s="217"/>
      <c r="J18" s="217"/>
      <c r="K18" s="217"/>
      <c r="L18" s="218"/>
      <c r="M18" s="219"/>
      <c r="N18" s="219"/>
      <c r="O18" s="218"/>
      <c r="P18" s="219"/>
    </row>
    <row r="19" spans="1:16" ht="13.8" x14ac:dyDescent="0.3">
      <c r="A19" s="215" t="s">
        <v>165</v>
      </c>
      <c r="B19" s="215"/>
      <c r="C19" s="215"/>
      <c r="D19" s="216"/>
      <c r="E19" s="215"/>
      <c r="F19" s="217"/>
      <c r="G19" s="218"/>
      <c r="H19" s="218"/>
      <c r="I19" s="217"/>
      <c r="J19" s="217"/>
      <c r="K19" s="217"/>
      <c r="L19" s="218"/>
      <c r="M19" s="219"/>
      <c r="N19" s="219"/>
      <c r="O19" s="218"/>
      <c r="P19" s="219"/>
    </row>
    <row r="20" spans="1:16" ht="13.8" x14ac:dyDescent="0.3">
      <c r="A20" s="215" t="s">
        <v>170</v>
      </c>
      <c r="B20" s="215"/>
      <c r="C20" s="215"/>
      <c r="D20" s="216"/>
      <c r="E20" s="215"/>
      <c r="F20" s="217"/>
      <c r="G20" s="218"/>
      <c r="H20" s="218"/>
      <c r="I20" s="217"/>
      <c r="J20" s="217"/>
      <c r="K20" s="217"/>
      <c r="L20" s="218"/>
      <c r="M20" s="219"/>
      <c r="N20" s="219"/>
      <c r="O20" s="218"/>
      <c r="P20" s="219"/>
    </row>
    <row r="21" spans="1:16" ht="13.8" x14ac:dyDescent="0.3">
      <c r="A21" s="215" t="s">
        <v>166</v>
      </c>
      <c r="B21" s="215"/>
      <c r="C21" s="215"/>
      <c r="D21" s="216"/>
      <c r="E21" s="215"/>
      <c r="F21" s="217"/>
      <c r="G21" s="218"/>
      <c r="H21" s="218"/>
      <c r="I21" s="217"/>
      <c r="J21" s="217"/>
      <c r="K21" s="217"/>
      <c r="L21" s="218"/>
      <c r="M21" s="219"/>
      <c r="N21" s="219"/>
      <c r="O21" s="218"/>
      <c r="P21" s="219"/>
    </row>
    <row r="22" spans="1:16" ht="13.8" x14ac:dyDescent="0.3">
      <c r="A22" s="215" t="s">
        <v>167</v>
      </c>
      <c r="B22" s="215"/>
      <c r="C22" s="215"/>
      <c r="D22" s="216"/>
      <c r="E22" s="215"/>
      <c r="F22" s="217"/>
      <c r="G22" s="218"/>
      <c r="H22" s="218"/>
      <c r="I22" s="217"/>
      <c r="J22" s="217"/>
      <c r="K22" s="217"/>
      <c r="L22" s="218"/>
      <c r="M22" s="219"/>
      <c r="N22" s="219"/>
      <c r="O22" s="218"/>
      <c r="P22" s="219"/>
    </row>
    <row r="23" spans="1:16" ht="13.8" x14ac:dyDescent="0.3">
      <c r="A23" s="215" t="s">
        <v>168</v>
      </c>
      <c r="B23" s="215"/>
      <c r="C23" s="215"/>
      <c r="D23" s="216"/>
      <c r="E23" s="215"/>
      <c r="F23" s="268"/>
      <c r="G23" s="218"/>
      <c r="H23" s="218"/>
      <c r="I23" s="217"/>
      <c r="J23" s="217"/>
      <c r="K23" s="217"/>
      <c r="L23" s="218"/>
      <c r="M23" s="219"/>
      <c r="N23" s="219"/>
      <c r="O23" s="218"/>
      <c r="P23" s="219"/>
    </row>
    <row r="24" spans="1:16" ht="14.4" x14ac:dyDescent="0.3">
      <c r="A24" s="269"/>
      <c r="B24" s="269"/>
      <c r="C24" s="269"/>
      <c r="D24" s="270"/>
      <c r="E24" s="270" t="s">
        <v>15</v>
      </c>
      <c r="F24" s="271">
        <f>SUM(F8:F23)</f>
        <v>0</v>
      </c>
      <c r="G24" s="272" t="s">
        <v>127</v>
      </c>
      <c r="H24" s="272" t="s">
        <v>127</v>
      </c>
      <c r="I24" s="272" t="s">
        <v>127</v>
      </c>
      <c r="J24" s="271">
        <f>SUM(J8:J23)</f>
        <v>0</v>
      </c>
      <c r="K24" s="271">
        <f>SUM(K8:K23)</f>
        <v>0</v>
      </c>
      <c r="L24" s="272" t="s">
        <v>127</v>
      </c>
      <c r="M24" s="272" t="s">
        <v>127</v>
      </c>
      <c r="N24" s="273">
        <f>SUM(N8:N23)</f>
        <v>0</v>
      </c>
      <c r="O24" s="272" t="s">
        <v>127</v>
      </c>
      <c r="P24" s="272" t="s">
        <v>127</v>
      </c>
    </row>
    <row r="25" spans="1:16" ht="16.2" x14ac:dyDescent="0.3">
      <c r="A25" s="274">
        <v>1</v>
      </c>
      <c r="B25" s="171" t="s">
        <v>225</v>
      </c>
    </row>
    <row r="26" spans="1:16" ht="16.2" x14ac:dyDescent="0.3">
      <c r="A26" s="274">
        <v>2</v>
      </c>
      <c r="B26" s="171" t="s">
        <v>229</v>
      </c>
    </row>
    <row r="27" spans="1:16" ht="16.2" x14ac:dyDescent="0.3">
      <c r="A27" s="274">
        <v>3</v>
      </c>
      <c r="B27" s="171" t="s">
        <v>226</v>
      </c>
    </row>
    <row r="28" spans="1:16" ht="16.2" x14ac:dyDescent="0.3">
      <c r="A28" s="275"/>
    </row>
    <row r="29" spans="1:16" x14ac:dyDescent="0.25">
      <c r="A29" s="170" t="s">
        <v>210</v>
      </c>
    </row>
  </sheetData>
  <mergeCells count="13">
    <mergeCell ref="P6:P7"/>
    <mergeCell ref="G6:H6"/>
    <mergeCell ref="I6:I7"/>
    <mergeCell ref="J6:K6"/>
    <mergeCell ref="L6:L7"/>
    <mergeCell ref="M6:M7"/>
    <mergeCell ref="N6:O6"/>
    <mergeCell ref="F6:F7"/>
    <mergeCell ref="A6:A7"/>
    <mergeCell ref="B6:B7"/>
    <mergeCell ref="C6:C7"/>
    <mergeCell ref="D6:D7"/>
    <mergeCell ref="E6:E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6" tint="0.79998168889431442"/>
  </sheetPr>
  <dimension ref="A1:K21"/>
  <sheetViews>
    <sheetView showZeros="0" zoomScaleNormal="100" workbookViewId="0">
      <pane ySplit="4" topLeftCell="A5" activePane="bottomLeft" state="frozen"/>
      <selection pane="bottomLeft" activeCell="B16" sqref="B16"/>
    </sheetView>
  </sheetViews>
  <sheetFormatPr defaultColWidth="9.33203125" defaultRowHeight="13.2" x14ac:dyDescent="0.25"/>
  <cols>
    <col min="1" max="1" width="57.6640625" style="28" customWidth="1"/>
    <col min="2" max="3" width="11.33203125" style="28" customWidth="1"/>
    <col min="4" max="4" width="13.44140625" style="28" customWidth="1"/>
    <col min="5" max="5" width="11.33203125" style="28" bestFit="1" customWidth="1"/>
    <col min="6" max="6" width="11.6640625" style="28" bestFit="1" customWidth="1"/>
    <col min="7" max="7" width="12.6640625" style="28" customWidth="1"/>
    <col min="8" max="8" width="10.6640625" style="28" bestFit="1" customWidth="1"/>
    <col min="9" max="9" width="9.33203125" style="28"/>
    <col min="10" max="10" width="14.44140625" style="28" customWidth="1"/>
    <col min="11" max="16384" width="9.33203125" style="28"/>
  </cols>
  <sheetData>
    <row r="1" spans="1:11" ht="15" customHeight="1" x14ac:dyDescent="0.25">
      <c r="A1" s="14" t="s">
        <v>0</v>
      </c>
      <c r="F1" s="32"/>
      <c r="I1" s="13" t="s">
        <v>230</v>
      </c>
    </row>
    <row r="2" spans="1:11" ht="12.75" customHeight="1" x14ac:dyDescent="0.25">
      <c r="A2" s="14"/>
      <c r="F2" s="276"/>
      <c r="G2" s="277" t="s">
        <v>187</v>
      </c>
      <c r="H2" s="166"/>
      <c r="I2" s="223"/>
    </row>
    <row r="3" spans="1:11" ht="12.75" customHeight="1" x14ac:dyDescent="0.25">
      <c r="A3" s="25"/>
      <c r="B3" s="462" t="s">
        <v>141</v>
      </c>
      <c r="C3" s="462" t="s">
        <v>181</v>
      </c>
      <c r="D3" s="462" t="s">
        <v>299</v>
      </c>
      <c r="E3" s="462" t="s">
        <v>185</v>
      </c>
      <c r="F3" s="463" t="s">
        <v>231</v>
      </c>
      <c r="G3" s="465" t="s">
        <v>213</v>
      </c>
      <c r="H3" s="461" t="s">
        <v>214</v>
      </c>
      <c r="I3" s="461"/>
      <c r="J3" s="461"/>
    </row>
    <row r="4" spans="1:11" ht="29.25" customHeight="1" x14ac:dyDescent="0.25">
      <c r="A4" s="25"/>
      <c r="B4" s="462"/>
      <c r="C4" s="462"/>
      <c r="D4" s="462"/>
      <c r="E4" s="462"/>
      <c r="F4" s="464"/>
      <c r="G4" s="466"/>
      <c r="H4" s="248" t="s">
        <v>6</v>
      </c>
      <c r="I4" s="248" t="s">
        <v>120</v>
      </c>
      <c r="J4" s="249" t="s">
        <v>212</v>
      </c>
    </row>
    <row r="5" spans="1:11" x14ac:dyDescent="0.25">
      <c r="A5" s="20"/>
      <c r="B5" s="32"/>
      <c r="C5" s="32"/>
      <c r="D5" s="32"/>
      <c r="E5" s="32"/>
    </row>
    <row r="6" spans="1:11" x14ac:dyDescent="0.25">
      <c r="A6" s="47" t="s">
        <v>129</v>
      </c>
      <c r="B6" s="26">
        <f>B8+B13</f>
        <v>0</v>
      </c>
      <c r="C6" s="26">
        <f t="shared" ref="C6:G6" si="0">C8+C13</f>
        <v>574350</v>
      </c>
      <c r="D6" s="26">
        <f t="shared" si="0"/>
        <v>-570320</v>
      </c>
      <c r="E6" s="26">
        <f t="shared" si="0"/>
        <v>4030</v>
      </c>
      <c r="F6" s="278">
        <f t="shared" si="0"/>
        <v>0</v>
      </c>
      <c r="G6" s="26">
        <f t="shared" si="0"/>
        <v>0</v>
      </c>
      <c r="H6" s="26">
        <f>IF(G6=0,0,G6-E6)</f>
        <v>0</v>
      </c>
      <c r="I6" s="280">
        <f>IF(E6=0,"",H6/E6)</f>
        <v>0</v>
      </c>
      <c r="K6" s="32">
        <f>F6-G6</f>
        <v>0</v>
      </c>
    </row>
    <row r="7" spans="1:11" x14ac:dyDescent="0.25">
      <c r="A7" s="47"/>
      <c r="B7" s="26"/>
      <c r="C7" s="188"/>
      <c r="D7" s="26"/>
      <c r="E7" s="188"/>
      <c r="F7" s="279"/>
      <c r="G7" s="188"/>
      <c r="H7" s="188"/>
      <c r="I7" s="281"/>
      <c r="K7" s="32">
        <f t="shared" ref="K7:K17" si="1">F7-G7</f>
        <v>0</v>
      </c>
    </row>
    <row r="8" spans="1:11" x14ac:dyDescent="0.25">
      <c r="A8" s="13" t="s">
        <v>7</v>
      </c>
      <c r="B8" s="39">
        <f>+B9</f>
        <v>0</v>
      </c>
      <c r="C8" s="39">
        <f t="shared" ref="C8:G8" si="2">+C9</f>
        <v>574350</v>
      </c>
      <c r="D8" s="39">
        <f t="shared" si="2"/>
        <v>-574350</v>
      </c>
      <c r="E8" s="39">
        <f t="shared" si="2"/>
        <v>0</v>
      </c>
      <c r="F8" s="39">
        <f t="shared" si="2"/>
        <v>0</v>
      </c>
      <c r="G8" s="39">
        <f t="shared" si="2"/>
        <v>0</v>
      </c>
      <c r="H8" s="39">
        <f t="shared" ref="H8:H17" si="3">IF(G8=0,0,G8-E8)</f>
        <v>0</v>
      </c>
      <c r="I8" s="254" t="str">
        <f t="shared" ref="I8:I17" si="4">IF(E8=0,"",H8/E8)</f>
        <v/>
      </c>
      <c r="K8" s="32">
        <f t="shared" si="1"/>
        <v>0</v>
      </c>
    </row>
    <row r="9" spans="1:11" x14ac:dyDescent="0.25">
      <c r="A9" s="33" t="s">
        <v>331</v>
      </c>
      <c r="B9" s="37">
        <f>B10+B11</f>
        <v>0</v>
      </c>
      <c r="C9" s="37">
        <f t="shared" ref="C9:G9" si="5">C10+C11</f>
        <v>574350</v>
      </c>
      <c r="D9" s="37">
        <f t="shared" si="5"/>
        <v>-574350</v>
      </c>
      <c r="E9" s="37">
        <f t="shared" si="5"/>
        <v>0</v>
      </c>
      <c r="F9" s="37">
        <f t="shared" si="5"/>
        <v>0</v>
      </c>
      <c r="G9" s="37">
        <f t="shared" si="5"/>
        <v>0</v>
      </c>
      <c r="H9" s="37">
        <f t="shared" si="3"/>
        <v>0</v>
      </c>
      <c r="I9" s="282" t="str">
        <f t="shared" si="4"/>
        <v/>
      </c>
      <c r="K9" s="32">
        <f t="shared" si="1"/>
        <v>0</v>
      </c>
    </row>
    <row r="10" spans="1:11" x14ac:dyDescent="0.25">
      <c r="A10" s="34" t="s">
        <v>330</v>
      </c>
      <c r="B10" s="154"/>
      <c r="C10" s="154">
        <v>574350</v>
      </c>
      <c r="D10" s="154">
        <v>-574350</v>
      </c>
      <c r="E10" s="154">
        <f t="shared" ref="E10:E15" si="6">C10+D10</f>
        <v>0</v>
      </c>
      <c r="F10" s="186"/>
      <c r="G10" s="129"/>
      <c r="H10" s="129">
        <f t="shared" si="3"/>
        <v>0</v>
      </c>
      <c r="I10" s="252" t="str">
        <f t="shared" si="4"/>
        <v/>
      </c>
      <c r="K10" s="32">
        <f t="shared" si="1"/>
        <v>0</v>
      </c>
    </row>
    <row r="11" spans="1:11" x14ac:dyDescent="0.25">
      <c r="A11" s="46" t="s">
        <v>128</v>
      </c>
      <c r="B11" s="154"/>
      <c r="C11" s="154"/>
      <c r="D11" s="154"/>
      <c r="E11" s="154">
        <f t="shared" si="6"/>
        <v>0</v>
      </c>
      <c r="F11" s="186"/>
      <c r="G11" s="154"/>
      <c r="H11" s="154">
        <f t="shared" si="3"/>
        <v>0</v>
      </c>
      <c r="I11" s="283" t="str">
        <f t="shared" si="4"/>
        <v/>
      </c>
      <c r="K11" s="32">
        <f t="shared" si="1"/>
        <v>0</v>
      </c>
    </row>
    <row r="12" spans="1:11" x14ac:dyDescent="0.25">
      <c r="A12" s="192"/>
      <c r="B12" s="154"/>
      <c r="C12" s="154"/>
      <c r="D12" s="154"/>
      <c r="E12" s="154">
        <f t="shared" si="6"/>
        <v>0</v>
      </c>
      <c r="F12" s="186"/>
      <c r="G12" s="154"/>
      <c r="H12" s="154">
        <f t="shared" si="3"/>
        <v>0</v>
      </c>
      <c r="I12" s="283" t="str">
        <f t="shared" si="4"/>
        <v/>
      </c>
      <c r="K12" s="32">
        <f t="shared" si="1"/>
        <v>0</v>
      </c>
    </row>
    <row r="13" spans="1:11" x14ac:dyDescent="0.25">
      <c r="A13" s="13" t="s">
        <v>1</v>
      </c>
      <c r="B13" s="39">
        <f>B14</f>
        <v>0</v>
      </c>
      <c r="C13" s="39">
        <f t="shared" ref="C13:G13" si="7">C14</f>
        <v>0</v>
      </c>
      <c r="D13" s="39">
        <f t="shared" si="7"/>
        <v>4030</v>
      </c>
      <c r="E13" s="39">
        <f t="shared" si="7"/>
        <v>4030</v>
      </c>
      <c r="F13" s="39">
        <f t="shared" si="7"/>
        <v>0</v>
      </c>
      <c r="G13" s="39">
        <f t="shared" si="7"/>
        <v>0</v>
      </c>
      <c r="H13" s="39">
        <f t="shared" si="3"/>
        <v>0</v>
      </c>
      <c r="I13" s="254">
        <f t="shared" si="4"/>
        <v>0</v>
      </c>
      <c r="K13" s="32">
        <f t="shared" si="1"/>
        <v>0</v>
      </c>
    </row>
    <row r="14" spans="1:11" x14ac:dyDescent="0.25">
      <c r="A14" s="2" t="s">
        <v>2</v>
      </c>
      <c r="B14" s="154">
        <f>B16</f>
        <v>0</v>
      </c>
      <c r="C14" s="154">
        <f t="shared" ref="C14:G14" si="8">C16</f>
        <v>0</v>
      </c>
      <c r="D14" s="154">
        <f t="shared" si="8"/>
        <v>4030</v>
      </c>
      <c r="E14" s="154">
        <f t="shared" si="8"/>
        <v>4030</v>
      </c>
      <c r="F14" s="154">
        <f t="shared" si="8"/>
        <v>0</v>
      </c>
      <c r="G14" s="154">
        <f t="shared" si="8"/>
        <v>0</v>
      </c>
      <c r="H14" s="154">
        <f t="shared" si="3"/>
        <v>0</v>
      </c>
      <c r="I14" s="283">
        <f t="shared" si="4"/>
        <v>0</v>
      </c>
      <c r="K14" s="32">
        <f t="shared" si="1"/>
        <v>0</v>
      </c>
    </row>
    <row r="15" spans="1:11" x14ac:dyDescent="0.25">
      <c r="A15" s="19"/>
      <c r="B15" s="27"/>
      <c r="E15" s="28">
        <f t="shared" si="6"/>
        <v>0</v>
      </c>
      <c r="F15" s="250"/>
      <c r="H15" s="28">
        <f t="shared" si="3"/>
        <v>0</v>
      </c>
      <c r="I15" s="284" t="str">
        <f t="shared" si="4"/>
        <v/>
      </c>
      <c r="K15" s="32">
        <f t="shared" si="1"/>
        <v>0</v>
      </c>
    </row>
    <row r="16" spans="1:11" x14ac:dyDescent="0.25">
      <c r="A16" s="38" t="s">
        <v>43</v>
      </c>
      <c r="B16" s="155"/>
      <c r="D16" s="155">
        <v>4030</v>
      </c>
      <c r="E16" s="28">
        <f t="shared" ref="E16:E17" si="9">C16+D16</f>
        <v>4030</v>
      </c>
      <c r="F16" s="250"/>
      <c r="H16" s="28">
        <f t="shared" si="3"/>
        <v>0</v>
      </c>
      <c r="I16" s="284">
        <f t="shared" si="4"/>
        <v>0</v>
      </c>
      <c r="K16" s="32">
        <f t="shared" si="1"/>
        <v>0</v>
      </c>
    </row>
    <row r="17" spans="1:11" x14ac:dyDescent="0.25">
      <c r="A17" s="38"/>
      <c r="B17" s="155"/>
      <c r="D17" s="155"/>
      <c r="E17" s="28">
        <f t="shared" si="9"/>
        <v>0</v>
      </c>
      <c r="F17" s="250"/>
      <c r="H17" s="28">
        <f t="shared" si="3"/>
        <v>0</v>
      </c>
      <c r="I17" s="284" t="str">
        <f t="shared" si="4"/>
        <v/>
      </c>
      <c r="K17" s="32">
        <f t="shared" si="1"/>
        <v>0</v>
      </c>
    </row>
    <row r="18" spans="1:11" x14ac:dyDescent="0.25">
      <c r="A18" s="13"/>
      <c r="B18" s="7"/>
      <c r="C18" s="7"/>
      <c r="D18" s="7"/>
    </row>
    <row r="19" spans="1:11" x14ac:dyDescent="0.25">
      <c r="A19" s="156"/>
    </row>
    <row r="20" spans="1:11" x14ac:dyDescent="0.25">
      <c r="A20" s="157"/>
    </row>
    <row r="21" spans="1:11" x14ac:dyDescent="0.25">
      <c r="A21" s="157"/>
    </row>
  </sheetData>
  <mergeCells count="7">
    <mergeCell ref="G3:G4"/>
    <mergeCell ref="H3:J3"/>
    <mergeCell ref="B3:B4"/>
    <mergeCell ref="C3:C4"/>
    <mergeCell ref="D3:D4"/>
    <mergeCell ref="E3:E4"/>
    <mergeCell ref="F3:F4"/>
  </mergeCells>
  <phoneticPr fontId="37" type="noConversion"/>
  <pageMargins left="1.1811023622047245" right="0.47244094488188981" top="0.47244094488188981" bottom="0.98425196850393704" header="0.51181102362204722" footer="0.51181102362204722"/>
  <pageSetup paperSize="9" orientation="portrait" r:id="rId1"/>
  <headerFooter alignWithMargins="0">
    <oddFooter>&amp;C&amp;P/&amp;N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M36"/>
  <sheetViews>
    <sheetView showZeros="0" zoomScaleNormal="100" workbookViewId="0">
      <selection activeCell="F22" sqref="F22"/>
    </sheetView>
  </sheetViews>
  <sheetFormatPr defaultRowHeight="13.2" x14ac:dyDescent="0.25"/>
  <cols>
    <col min="1" max="1" width="4.33203125" style="166" bestFit="1" customWidth="1"/>
    <col min="2" max="2" width="27.33203125" style="166" customWidth="1"/>
    <col min="3" max="3" width="11.109375" style="166" customWidth="1"/>
    <col min="4" max="4" width="9.88671875" style="166" bestFit="1" customWidth="1"/>
    <col min="5" max="5" width="10.88671875" style="166" bestFit="1" customWidth="1"/>
    <col min="6" max="6" width="8.88671875" style="166" bestFit="1" customWidth="1"/>
    <col min="7" max="7" width="2.6640625" style="166" customWidth="1"/>
    <col min="8" max="8" width="12.6640625" style="166" hidden="1" customWidth="1"/>
    <col min="9" max="9" width="10.109375" style="166" hidden="1" customWidth="1"/>
    <col min="10" max="10" width="0" style="166" hidden="1" customWidth="1"/>
    <col min="11" max="11" width="12.6640625" style="166" bestFit="1" customWidth="1"/>
    <col min="12" max="254" width="9.109375" style="166"/>
    <col min="255" max="255" width="4.33203125" style="166" bestFit="1" customWidth="1"/>
    <col min="256" max="256" width="35.44140625" style="166" customWidth="1"/>
    <col min="257" max="259" width="11.109375" style="166" bestFit="1" customWidth="1"/>
    <col min="260" max="260" width="12.6640625" style="166" bestFit="1" customWidth="1"/>
    <col min="261" max="261" width="12.44140625" style="166" customWidth="1"/>
    <col min="262" max="262" width="12.6640625" style="166" customWidth="1"/>
    <col min="263" max="263" width="2.6640625" style="166" customWidth="1"/>
    <col min="264" max="510" width="9.109375" style="166"/>
    <col min="511" max="511" width="4.33203125" style="166" bestFit="1" customWidth="1"/>
    <col min="512" max="512" width="35.44140625" style="166" customWidth="1"/>
    <col min="513" max="515" width="11.109375" style="166" bestFit="1" customWidth="1"/>
    <col min="516" max="516" width="12.6640625" style="166" bestFit="1" customWidth="1"/>
    <col min="517" max="517" width="12.44140625" style="166" customWidth="1"/>
    <col min="518" max="518" width="12.6640625" style="166" customWidth="1"/>
    <col min="519" max="519" width="2.6640625" style="166" customWidth="1"/>
    <col min="520" max="766" width="9.109375" style="166"/>
    <col min="767" max="767" width="4.33203125" style="166" bestFit="1" customWidth="1"/>
    <col min="768" max="768" width="35.44140625" style="166" customWidth="1"/>
    <col min="769" max="771" width="11.109375" style="166" bestFit="1" customWidth="1"/>
    <col min="772" max="772" width="12.6640625" style="166" bestFit="1" customWidth="1"/>
    <col min="773" max="773" width="12.44140625" style="166" customWidth="1"/>
    <col min="774" max="774" width="12.6640625" style="166" customWidth="1"/>
    <col min="775" max="775" width="2.6640625" style="166" customWidth="1"/>
    <col min="776" max="1022" width="9.109375" style="166"/>
    <col min="1023" max="1023" width="4.33203125" style="166" bestFit="1" customWidth="1"/>
    <col min="1024" max="1024" width="35.44140625" style="166" customWidth="1"/>
    <col min="1025" max="1027" width="11.109375" style="166" bestFit="1" customWidth="1"/>
    <col min="1028" max="1028" width="12.6640625" style="166" bestFit="1" customWidth="1"/>
    <col min="1029" max="1029" width="12.44140625" style="166" customWidth="1"/>
    <col min="1030" max="1030" width="12.6640625" style="166" customWidth="1"/>
    <col min="1031" max="1031" width="2.6640625" style="166" customWidth="1"/>
    <col min="1032" max="1278" width="9.109375" style="166"/>
    <col min="1279" max="1279" width="4.33203125" style="166" bestFit="1" customWidth="1"/>
    <col min="1280" max="1280" width="35.44140625" style="166" customWidth="1"/>
    <col min="1281" max="1283" width="11.109375" style="166" bestFit="1" customWidth="1"/>
    <col min="1284" max="1284" width="12.6640625" style="166" bestFit="1" customWidth="1"/>
    <col min="1285" max="1285" width="12.44140625" style="166" customWidth="1"/>
    <col min="1286" max="1286" width="12.6640625" style="166" customWidth="1"/>
    <col min="1287" max="1287" width="2.6640625" style="166" customWidth="1"/>
    <col min="1288" max="1534" width="9.109375" style="166"/>
    <col min="1535" max="1535" width="4.33203125" style="166" bestFit="1" customWidth="1"/>
    <col min="1536" max="1536" width="35.44140625" style="166" customWidth="1"/>
    <col min="1537" max="1539" width="11.109375" style="166" bestFit="1" customWidth="1"/>
    <col min="1540" max="1540" width="12.6640625" style="166" bestFit="1" customWidth="1"/>
    <col min="1541" max="1541" width="12.44140625" style="166" customWidth="1"/>
    <col min="1542" max="1542" width="12.6640625" style="166" customWidth="1"/>
    <col min="1543" max="1543" width="2.6640625" style="166" customWidth="1"/>
    <col min="1544" max="1790" width="9.109375" style="166"/>
    <col min="1791" max="1791" width="4.33203125" style="166" bestFit="1" customWidth="1"/>
    <col min="1792" max="1792" width="35.44140625" style="166" customWidth="1"/>
    <col min="1793" max="1795" width="11.109375" style="166" bestFit="1" customWidth="1"/>
    <col min="1796" max="1796" width="12.6640625" style="166" bestFit="1" customWidth="1"/>
    <col min="1797" max="1797" width="12.44140625" style="166" customWidth="1"/>
    <col min="1798" max="1798" width="12.6640625" style="166" customWidth="1"/>
    <col min="1799" max="1799" width="2.6640625" style="166" customWidth="1"/>
    <col min="1800" max="2046" width="9.109375" style="166"/>
    <col min="2047" max="2047" width="4.33203125" style="166" bestFit="1" customWidth="1"/>
    <col min="2048" max="2048" width="35.44140625" style="166" customWidth="1"/>
    <col min="2049" max="2051" width="11.109375" style="166" bestFit="1" customWidth="1"/>
    <col min="2052" max="2052" width="12.6640625" style="166" bestFit="1" customWidth="1"/>
    <col min="2053" max="2053" width="12.44140625" style="166" customWidth="1"/>
    <col min="2054" max="2054" width="12.6640625" style="166" customWidth="1"/>
    <col min="2055" max="2055" width="2.6640625" style="166" customWidth="1"/>
    <col min="2056" max="2302" width="9.109375" style="166"/>
    <col min="2303" max="2303" width="4.33203125" style="166" bestFit="1" customWidth="1"/>
    <col min="2304" max="2304" width="35.44140625" style="166" customWidth="1"/>
    <col min="2305" max="2307" width="11.109375" style="166" bestFit="1" customWidth="1"/>
    <col min="2308" max="2308" width="12.6640625" style="166" bestFit="1" customWidth="1"/>
    <col min="2309" max="2309" width="12.44140625" style="166" customWidth="1"/>
    <col min="2310" max="2310" width="12.6640625" style="166" customWidth="1"/>
    <col min="2311" max="2311" width="2.6640625" style="166" customWidth="1"/>
    <col min="2312" max="2558" width="9.109375" style="166"/>
    <col min="2559" max="2559" width="4.33203125" style="166" bestFit="1" customWidth="1"/>
    <col min="2560" max="2560" width="35.44140625" style="166" customWidth="1"/>
    <col min="2561" max="2563" width="11.109375" style="166" bestFit="1" customWidth="1"/>
    <col min="2564" max="2564" width="12.6640625" style="166" bestFit="1" customWidth="1"/>
    <col min="2565" max="2565" width="12.44140625" style="166" customWidth="1"/>
    <col min="2566" max="2566" width="12.6640625" style="166" customWidth="1"/>
    <col min="2567" max="2567" width="2.6640625" style="166" customWidth="1"/>
    <col min="2568" max="2814" width="9.109375" style="166"/>
    <col min="2815" max="2815" width="4.33203125" style="166" bestFit="1" customWidth="1"/>
    <col min="2816" max="2816" width="35.44140625" style="166" customWidth="1"/>
    <col min="2817" max="2819" width="11.109375" style="166" bestFit="1" customWidth="1"/>
    <col min="2820" max="2820" width="12.6640625" style="166" bestFit="1" customWidth="1"/>
    <col min="2821" max="2821" width="12.44140625" style="166" customWidth="1"/>
    <col min="2822" max="2822" width="12.6640625" style="166" customWidth="1"/>
    <col min="2823" max="2823" width="2.6640625" style="166" customWidth="1"/>
    <col min="2824" max="3070" width="9.109375" style="166"/>
    <col min="3071" max="3071" width="4.33203125" style="166" bestFit="1" customWidth="1"/>
    <col min="3072" max="3072" width="35.44140625" style="166" customWidth="1"/>
    <col min="3073" max="3075" width="11.109375" style="166" bestFit="1" customWidth="1"/>
    <col min="3076" max="3076" width="12.6640625" style="166" bestFit="1" customWidth="1"/>
    <col min="3077" max="3077" width="12.44140625" style="166" customWidth="1"/>
    <col min="3078" max="3078" width="12.6640625" style="166" customWidth="1"/>
    <col min="3079" max="3079" width="2.6640625" style="166" customWidth="1"/>
    <col min="3080" max="3326" width="9.109375" style="166"/>
    <col min="3327" max="3327" width="4.33203125" style="166" bestFit="1" customWidth="1"/>
    <col min="3328" max="3328" width="35.44140625" style="166" customWidth="1"/>
    <col min="3329" max="3331" width="11.109375" style="166" bestFit="1" customWidth="1"/>
    <col min="3332" max="3332" width="12.6640625" style="166" bestFit="1" customWidth="1"/>
    <col min="3333" max="3333" width="12.44140625" style="166" customWidth="1"/>
    <col min="3334" max="3334" width="12.6640625" style="166" customWidth="1"/>
    <col min="3335" max="3335" width="2.6640625" style="166" customWidth="1"/>
    <col min="3336" max="3582" width="9.109375" style="166"/>
    <col min="3583" max="3583" width="4.33203125" style="166" bestFit="1" customWidth="1"/>
    <col min="3584" max="3584" width="35.44140625" style="166" customWidth="1"/>
    <col min="3585" max="3587" width="11.109375" style="166" bestFit="1" customWidth="1"/>
    <col min="3588" max="3588" width="12.6640625" style="166" bestFit="1" customWidth="1"/>
    <col min="3589" max="3589" width="12.44140625" style="166" customWidth="1"/>
    <col min="3590" max="3590" width="12.6640625" style="166" customWidth="1"/>
    <col min="3591" max="3591" width="2.6640625" style="166" customWidth="1"/>
    <col min="3592" max="3838" width="9.109375" style="166"/>
    <col min="3839" max="3839" width="4.33203125" style="166" bestFit="1" customWidth="1"/>
    <col min="3840" max="3840" width="35.44140625" style="166" customWidth="1"/>
    <col min="3841" max="3843" width="11.109375" style="166" bestFit="1" customWidth="1"/>
    <col min="3844" max="3844" width="12.6640625" style="166" bestFit="1" customWidth="1"/>
    <col min="3845" max="3845" width="12.44140625" style="166" customWidth="1"/>
    <col min="3846" max="3846" width="12.6640625" style="166" customWidth="1"/>
    <col min="3847" max="3847" width="2.6640625" style="166" customWidth="1"/>
    <col min="3848" max="4094" width="9.109375" style="166"/>
    <col min="4095" max="4095" width="4.33203125" style="166" bestFit="1" customWidth="1"/>
    <col min="4096" max="4096" width="35.44140625" style="166" customWidth="1"/>
    <col min="4097" max="4099" width="11.109375" style="166" bestFit="1" customWidth="1"/>
    <col min="4100" max="4100" width="12.6640625" style="166" bestFit="1" customWidth="1"/>
    <col min="4101" max="4101" width="12.44140625" style="166" customWidth="1"/>
    <col min="4102" max="4102" width="12.6640625" style="166" customWidth="1"/>
    <col min="4103" max="4103" width="2.6640625" style="166" customWidth="1"/>
    <col min="4104" max="4350" width="9.109375" style="166"/>
    <col min="4351" max="4351" width="4.33203125" style="166" bestFit="1" customWidth="1"/>
    <col min="4352" max="4352" width="35.44140625" style="166" customWidth="1"/>
    <col min="4353" max="4355" width="11.109375" style="166" bestFit="1" customWidth="1"/>
    <col min="4356" max="4356" width="12.6640625" style="166" bestFit="1" customWidth="1"/>
    <col min="4357" max="4357" width="12.44140625" style="166" customWidth="1"/>
    <col min="4358" max="4358" width="12.6640625" style="166" customWidth="1"/>
    <col min="4359" max="4359" width="2.6640625" style="166" customWidth="1"/>
    <col min="4360" max="4606" width="9.109375" style="166"/>
    <col min="4607" max="4607" width="4.33203125" style="166" bestFit="1" customWidth="1"/>
    <col min="4608" max="4608" width="35.44140625" style="166" customWidth="1"/>
    <col min="4609" max="4611" width="11.109375" style="166" bestFit="1" customWidth="1"/>
    <col min="4612" max="4612" width="12.6640625" style="166" bestFit="1" customWidth="1"/>
    <col min="4613" max="4613" width="12.44140625" style="166" customWidth="1"/>
    <col min="4614" max="4614" width="12.6640625" style="166" customWidth="1"/>
    <col min="4615" max="4615" width="2.6640625" style="166" customWidth="1"/>
    <col min="4616" max="4862" width="9.109375" style="166"/>
    <col min="4863" max="4863" width="4.33203125" style="166" bestFit="1" customWidth="1"/>
    <col min="4864" max="4864" width="35.44140625" style="166" customWidth="1"/>
    <col min="4865" max="4867" width="11.109375" style="166" bestFit="1" customWidth="1"/>
    <col min="4868" max="4868" width="12.6640625" style="166" bestFit="1" customWidth="1"/>
    <col min="4869" max="4869" width="12.44140625" style="166" customWidth="1"/>
    <col min="4870" max="4870" width="12.6640625" style="166" customWidth="1"/>
    <col min="4871" max="4871" width="2.6640625" style="166" customWidth="1"/>
    <col min="4872" max="5118" width="9.109375" style="166"/>
    <col min="5119" max="5119" width="4.33203125" style="166" bestFit="1" customWidth="1"/>
    <col min="5120" max="5120" width="35.44140625" style="166" customWidth="1"/>
    <col min="5121" max="5123" width="11.109375" style="166" bestFit="1" customWidth="1"/>
    <col min="5124" max="5124" width="12.6640625" style="166" bestFit="1" customWidth="1"/>
    <col min="5125" max="5125" width="12.44140625" style="166" customWidth="1"/>
    <col min="5126" max="5126" width="12.6640625" style="166" customWidth="1"/>
    <col min="5127" max="5127" width="2.6640625" style="166" customWidth="1"/>
    <col min="5128" max="5374" width="9.109375" style="166"/>
    <col min="5375" max="5375" width="4.33203125" style="166" bestFit="1" customWidth="1"/>
    <col min="5376" max="5376" width="35.44140625" style="166" customWidth="1"/>
    <col min="5377" max="5379" width="11.109375" style="166" bestFit="1" customWidth="1"/>
    <col min="5380" max="5380" width="12.6640625" style="166" bestFit="1" customWidth="1"/>
    <col min="5381" max="5381" width="12.44140625" style="166" customWidth="1"/>
    <col min="5382" max="5382" width="12.6640625" style="166" customWidth="1"/>
    <col min="5383" max="5383" width="2.6640625" style="166" customWidth="1"/>
    <col min="5384" max="5630" width="9.109375" style="166"/>
    <col min="5631" max="5631" width="4.33203125" style="166" bestFit="1" customWidth="1"/>
    <col min="5632" max="5632" width="35.44140625" style="166" customWidth="1"/>
    <col min="5633" max="5635" width="11.109375" style="166" bestFit="1" customWidth="1"/>
    <col min="5636" max="5636" width="12.6640625" style="166" bestFit="1" customWidth="1"/>
    <col min="5637" max="5637" width="12.44140625" style="166" customWidth="1"/>
    <col min="5638" max="5638" width="12.6640625" style="166" customWidth="1"/>
    <col min="5639" max="5639" width="2.6640625" style="166" customWidth="1"/>
    <col min="5640" max="5886" width="9.109375" style="166"/>
    <col min="5887" max="5887" width="4.33203125" style="166" bestFit="1" customWidth="1"/>
    <col min="5888" max="5888" width="35.44140625" style="166" customWidth="1"/>
    <col min="5889" max="5891" width="11.109375" style="166" bestFit="1" customWidth="1"/>
    <col min="5892" max="5892" width="12.6640625" style="166" bestFit="1" customWidth="1"/>
    <col min="5893" max="5893" width="12.44140625" style="166" customWidth="1"/>
    <col min="5894" max="5894" width="12.6640625" style="166" customWidth="1"/>
    <col min="5895" max="5895" width="2.6640625" style="166" customWidth="1"/>
    <col min="5896" max="6142" width="9.109375" style="166"/>
    <col min="6143" max="6143" width="4.33203125" style="166" bestFit="1" customWidth="1"/>
    <col min="6144" max="6144" width="35.44140625" style="166" customWidth="1"/>
    <col min="6145" max="6147" width="11.109375" style="166" bestFit="1" customWidth="1"/>
    <col min="6148" max="6148" width="12.6640625" style="166" bestFit="1" customWidth="1"/>
    <col min="6149" max="6149" width="12.44140625" style="166" customWidth="1"/>
    <col min="6150" max="6150" width="12.6640625" style="166" customWidth="1"/>
    <col min="6151" max="6151" width="2.6640625" style="166" customWidth="1"/>
    <col min="6152" max="6398" width="9.109375" style="166"/>
    <col min="6399" max="6399" width="4.33203125" style="166" bestFit="1" customWidth="1"/>
    <col min="6400" max="6400" width="35.44140625" style="166" customWidth="1"/>
    <col min="6401" max="6403" width="11.109375" style="166" bestFit="1" customWidth="1"/>
    <col min="6404" max="6404" width="12.6640625" style="166" bestFit="1" customWidth="1"/>
    <col min="6405" max="6405" width="12.44140625" style="166" customWidth="1"/>
    <col min="6406" max="6406" width="12.6640625" style="166" customWidth="1"/>
    <col min="6407" max="6407" width="2.6640625" style="166" customWidth="1"/>
    <col min="6408" max="6654" width="9.109375" style="166"/>
    <col min="6655" max="6655" width="4.33203125" style="166" bestFit="1" customWidth="1"/>
    <col min="6656" max="6656" width="35.44140625" style="166" customWidth="1"/>
    <col min="6657" max="6659" width="11.109375" style="166" bestFit="1" customWidth="1"/>
    <col min="6660" max="6660" width="12.6640625" style="166" bestFit="1" customWidth="1"/>
    <col min="6661" max="6661" width="12.44140625" style="166" customWidth="1"/>
    <col min="6662" max="6662" width="12.6640625" style="166" customWidth="1"/>
    <col min="6663" max="6663" width="2.6640625" style="166" customWidth="1"/>
    <col min="6664" max="6910" width="9.109375" style="166"/>
    <col min="6911" max="6911" width="4.33203125" style="166" bestFit="1" customWidth="1"/>
    <col min="6912" max="6912" width="35.44140625" style="166" customWidth="1"/>
    <col min="6913" max="6915" width="11.109375" style="166" bestFit="1" customWidth="1"/>
    <col min="6916" max="6916" width="12.6640625" style="166" bestFit="1" customWidth="1"/>
    <col min="6917" max="6917" width="12.44140625" style="166" customWidth="1"/>
    <col min="6918" max="6918" width="12.6640625" style="166" customWidth="1"/>
    <col min="6919" max="6919" width="2.6640625" style="166" customWidth="1"/>
    <col min="6920" max="7166" width="9.109375" style="166"/>
    <col min="7167" max="7167" width="4.33203125" style="166" bestFit="1" customWidth="1"/>
    <col min="7168" max="7168" width="35.44140625" style="166" customWidth="1"/>
    <col min="7169" max="7171" width="11.109375" style="166" bestFit="1" customWidth="1"/>
    <col min="7172" max="7172" width="12.6640625" style="166" bestFit="1" customWidth="1"/>
    <col min="7173" max="7173" width="12.44140625" style="166" customWidth="1"/>
    <col min="7174" max="7174" width="12.6640625" style="166" customWidth="1"/>
    <col min="7175" max="7175" width="2.6640625" style="166" customWidth="1"/>
    <col min="7176" max="7422" width="9.109375" style="166"/>
    <col min="7423" max="7423" width="4.33203125" style="166" bestFit="1" customWidth="1"/>
    <col min="7424" max="7424" width="35.44140625" style="166" customWidth="1"/>
    <col min="7425" max="7427" width="11.109375" style="166" bestFit="1" customWidth="1"/>
    <col min="7428" max="7428" width="12.6640625" style="166" bestFit="1" customWidth="1"/>
    <col min="7429" max="7429" width="12.44140625" style="166" customWidth="1"/>
    <col min="7430" max="7430" width="12.6640625" style="166" customWidth="1"/>
    <col min="7431" max="7431" width="2.6640625" style="166" customWidth="1"/>
    <col min="7432" max="7678" width="9.109375" style="166"/>
    <col min="7679" max="7679" width="4.33203125" style="166" bestFit="1" customWidth="1"/>
    <col min="7680" max="7680" width="35.44140625" style="166" customWidth="1"/>
    <col min="7681" max="7683" width="11.109375" style="166" bestFit="1" customWidth="1"/>
    <col min="7684" max="7684" width="12.6640625" style="166" bestFit="1" customWidth="1"/>
    <col min="7685" max="7685" width="12.44140625" style="166" customWidth="1"/>
    <col min="7686" max="7686" width="12.6640625" style="166" customWidth="1"/>
    <col min="7687" max="7687" width="2.6640625" style="166" customWidth="1"/>
    <col min="7688" max="7934" width="9.109375" style="166"/>
    <col min="7935" max="7935" width="4.33203125" style="166" bestFit="1" customWidth="1"/>
    <col min="7936" max="7936" width="35.44140625" style="166" customWidth="1"/>
    <col min="7937" max="7939" width="11.109375" style="166" bestFit="1" customWidth="1"/>
    <col min="7940" max="7940" width="12.6640625" style="166" bestFit="1" customWidth="1"/>
    <col min="7941" max="7941" width="12.44140625" style="166" customWidth="1"/>
    <col min="7942" max="7942" width="12.6640625" style="166" customWidth="1"/>
    <col min="7943" max="7943" width="2.6640625" style="166" customWidth="1"/>
    <col min="7944" max="8190" width="9.109375" style="166"/>
    <col min="8191" max="8191" width="4.33203125" style="166" bestFit="1" customWidth="1"/>
    <col min="8192" max="8192" width="35.44140625" style="166" customWidth="1"/>
    <col min="8193" max="8195" width="11.109375" style="166" bestFit="1" customWidth="1"/>
    <col min="8196" max="8196" width="12.6640625" style="166" bestFit="1" customWidth="1"/>
    <col min="8197" max="8197" width="12.44140625" style="166" customWidth="1"/>
    <col min="8198" max="8198" width="12.6640625" style="166" customWidth="1"/>
    <col min="8199" max="8199" width="2.6640625" style="166" customWidth="1"/>
    <col min="8200" max="8446" width="9.109375" style="166"/>
    <col min="8447" max="8447" width="4.33203125" style="166" bestFit="1" customWidth="1"/>
    <col min="8448" max="8448" width="35.44140625" style="166" customWidth="1"/>
    <col min="8449" max="8451" width="11.109375" style="166" bestFit="1" customWidth="1"/>
    <col min="8452" max="8452" width="12.6640625" style="166" bestFit="1" customWidth="1"/>
    <col min="8453" max="8453" width="12.44140625" style="166" customWidth="1"/>
    <col min="8454" max="8454" width="12.6640625" style="166" customWidth="1"/>
    <col min="8455" max="8455" width="2.6640625" style="166" customWidth="1"/>
    <col min="8456" max="8702" width="9.109375" style="166"/>
    <col min="8703" max="8703" width="4.33203125" style="166" bestFit="1" customWidth="1"/>
    <col min="8704" max="8704" width="35.44140625" style="166" customWidth="1"/>
    <col min="8705" max="8707" width="11.109375" style="166" bestFit="1" customWidth="1"/>
    <col min="8708" max="8708" width="12.6640625" style="166" bestFit="1" customWidth="1"/>
    <col min="8709" max="8709" width="12.44140625" style="166" customWidth="1"/>
    <col min="8710" max="8710" width="12.6640625" style="166" customWidth="1"/>
    <col min="8711" max="8711" width="2.6640625" style="166" customWidth="1"/>
    <col min="8712" max="8958" width="9.109375" style="166"/>
    <col min="8959" max="8959" width="4.33203125" style="166" bestFit="1" customWidth="1"/>
    <col min="8960" max="8960" width="35.44140625" style="166" customWidth="1"/>
    <col min="8961" max="8963" width="11.109375" style="166" bestFit="1" customWidth="1"/>
    <col min="8964" max="8964" width="12.6640625" style="166" bestFit="1" customWidth="1"/>
    <col min="8965" max="8965" width="12.44140625" style="166" customWidth="1"/>
    <col min="8966" max="8966" width="12.6640625" style="166" customWidth="1"/>
    <col min="8967" max="8967" width="2.6640625" style="166" customWidth="1"/>
    <col min="8968" max="9214" width="9.109375" style="166"/>
    <col min="9215" max="9215" width="4.33203125" style="166" bestFit="1" customWidth="1"/>
    <col min="9216" max="9216" width="35.44140625" style="166" customWidth="1"/>
    <col min="9217" max="9219" width="11.109375" style="166" bestFit="1" customWidth="1"/>
    <col min="9220" max="9220" width="12.6640625" style="166" bestFit="1" customWidth="1"/>
    <col min="9221" max="9221" width="12.44140625" style="166" customWidth="1"/>
    <col min="9222" max="9222" width="12.6640625" style="166" customWidth="1"/>
    <col min="9223" max="9223" width="2.6640625" style="166" customWidth="1"/>
    <col min="9224" max="9470" width="9.109375" style="166"/>
    <col min="9471" max="9471" width="4.33203125" style="166" bestFit="1" customWidth="1"/>
    <col min="9472" max="9472" width="35.44140625" style="166" customWidth="1"/>
    <col min="9473" max="9475" width="11.109375" style="166" bestFit="1" customWidth="1"/>
    <col min="9476" max="9476" width="12.6640625" style="166" bestFit="1" customWidth="1"/>
    <col min="9477" max="9477" width="12.44140625" style="166" customWidth="1"/>
    <col min="9478" max="9478" width="12.6640625" style="166" customWidth="1"/>
    <col min="9479" max="9479" width="2.6640625" style="166" customWidth="1"/>
    <col min="9480" max="9726" width="9.109375" style="166"/>
    <col min="9727" max="9727" width="4.33203125" style="166" bestFit="1" customWidth="1"/>
    <col min="9728" max="9728" width="35.44140625" style="166" customWidth="1"/>
    <col min="9729" max="9731" width="11.109375" style="166" bestFit="1" customWidth="1"/>
    <col min="9732" max="9732" width="12.6640625" style="166" bestFit="1" customWidth="1"/>
    <col min="9733" max="9733" width="12.44140625" style="166" customWidth="1"/>
    <col min="9734" max="9734" width="12.6640625" style="166" customWidth="1"/>
    <col min="9735" max="9735" width="2.6640625" style="166" customWidth="1"/>
    <col min="9736" max="9982" width="9.109375" style="166"/>
    <col min="9983" max="9983" width="4.33203125" style="166" bestFit="1" customWidth="1"/>
    <col min="9984" max="9984" width="35.44140625" style="166" customWidth="1"/>
    <col min="9985" max="9987" width="11.109375" style="166" bestFit="1" customWidth="1"/>
    <col min="9988" max="9988" width="12.6640625" style="166" bestFit="1" customWidth="1"/>
    <col min="9989" max="9989" width="12.44140625" style="166" customWidth="1"/>
    <col min="9990" max="9990" width="12.6640625" style="166" customWidth="1"/>
    <col min="9991" max="9991" width="2.6640625" style="166" customWidth="1"/>
    <col min="9992" max="10238" width="9.109375" style="166"/>
    <col min="10239" max="10239" width="4.33203125" style="166" bestFit="1" customWidth="1"/>
    <col min="10240" max="10240" width="35.44140625" style="166" customWidth="1"/>
    <col min="10241" max="10243" width="11.109375" style="166" bestFit="1" customWidth="1"/>
    <col min="10244" max="10244" width="12.6640625" style="166" bestFit="1" customWidth="1"/>
    <col min="10245" max="10245" width="12.44140625" style="166" customWidth="1"/>
    <col min="10246" max="10246" width="12.6640625" style="166" customWidth="1"/>
    <col min="10247" max="10247" width="2.6640625" style="166" customWidth="1"/>
    <col min="10248" max="10494" width="9.109375" style="166"/>
    <col min="10495" max="10495" width="4.33203125" style="166" bestFit="1" customWidth="1"/>
    <col min="10496" max="10496" width="35.44140625" style="166" customWidth="1"/>
    <col min="10497" max="10499" width="11.109375" style="166" bestFit="1" customWidth="1"/>
    <col min="10500" max="10500" width="12.6640625" style="166" bestFit="1" customWidth="1"/>
    <col min="10501" max="10501" width="12.44140625" style="166" customWidth="1"/>
    <col min="10502" max="10502" width="12.6640625" style="166" customWidth="1"/>
    <col min="10503" max="10503" width="2.6640625" style="166" customWidth="1"/>
    <col min="10504" max="10750" width="9.109375" style="166"/>
    <col min="10751" max="10751" width="4.33203125" style="166" bestFit="1" customWidth="1"/>
    <col min="10752" max="10752" width="35.44140625" style="166" customWidth="1"/>
    <col min="10753" max="10755" width="11.109375" style="166" bestFit="1" customWidth="1"/>
    <col min="10756" max="10756" width="12.6640625" style="166" bestFit="1" customWidth="1"/>
    <col min="10757" max="10757" width="12.44140625" style="166" customWidth="1"/>
    <col min="10758" max="10758" width="12.6640625" style="166" customWidth="1"/>
    <col min="10759" max="10759" width="2.6640625" style="166" customWidth="1"/>
    <col min="10760" max="11006" width="9.109375" style="166"/>
    <col min="11007" max="11007" width="4.33203125" style="166" bestFit="1" customWidth="1"/>
    <col min="11008" max="11008" width="35.44140625" style="166" customWidth="1"/>
    <col min="11009" max="11011" width="11.109375" style="166" bestFit="1" customWidth="1"/>
    <col min="11012" max="11012" width="12.6640625" style="166" bestFit="1" customWidth="1"/>
    <col min="11013" max="11013" width="12.44140625" style="166" customWidth="1"/>
    <col min="11014" max="11014" width="12.6640625" style="166" customWidth="1"/>
    <col min="11015" max="11015" width="2.6640625" style="166" customWidth="1"/>
    <col min="11016" max="11262" width="9.109375" style="166"/>
    <col min="11263" max="11263" width="4.33203125" style="166" bestFit="1" customWidth="1"/>
    <col min="11264" max="11264" width="35.44140625" style="166" customWidth="1"/>
    <col min="11265" max="11267" width="11.109375" style="166" bestFit="1" customWidth="1"/>
    <col min="11268" max="11268" width="12.6640625" style="166" bestFit="1" customWidth="1"/>
    <col min="11269" max="11269" width="12.44140625" style="166" customWidth="1"/>
    <col min="11270" max="11270" width="12.6640625" style="166" customWidth="1"/>
    <col min="11271" max="11271" width="2.6640625" style="166" customWidth="1"/>
    <col min="11272" max="11518" width="9.109375" style="166"/>
    <col min="11519" max="11519" width="4.33203125" style="166" bestFit="1" customWidth="1"/>
    <col min="11520" max="11520" width="35.44140625" style="166" customWidth="1"/>
    <col min="11521" max="11523" width="11.109375" style="166" bestFit="1" customWidth="1"/>
    <col min="11524" max="11524" width="12.6640625" style="166" bestFit="1" customWidth="1"/>
    <col min="11525" max="11525" width="12.44140625" style="166" customWidth="1"/>
    <col min="11526" max="11526" width="12.6640625" style="166" customWidth="1"/>
    <col min="11527" max="11527" width="2.6640625" style="166" customWidth="1"/>
    <col min="11528" max="11774" width="9.109375" style="166"/>
    <col min="11775" max="11775" width="4.33203125" style="166" bestFit="1" customWidth="1"/>
    <col min="11776" max="11776" width="35.44140625" style="166" customWidth="1"/>
    <col min="11777" max="11779" width="11.109375" style="166" bestFit="1" customWidth="1"/>
    <col min="11780" max="11780" width="12.6640625" style="166" bestFit="1" customWidth="1"/>
    <col min="11781" max="11781" width="12.44140625" style="166" customWidth="1"/>
    <col min="11782" max="11782" width="12.6640625" style="166" customWidth="1"/>
    <col min="11783" max="11783" width="2.6640625" style="166" customWidth="1"/>
    <col min="11784" max="12030" width="9.109375" style="166"/>
    <col min="12031" max="12031" width="4.33203125" style="166" bestFit="1" customWidth="1"/>
    <col min="12032" max="12032" width="35.44140625" style="166" customWidth="1"/>
    <col min="12033" max="12035" width="11.109375" style="166" bestFit="1" customWidth="1"/>
    <col min="12036" max="12036" width="12.6640625" style="166" bestFit="1" customWidth="1"/>
    <col min="12037" max="12037" width="12.44140625" style="166" customWidth="1"/>
    <col min="12038" max="12038" width="12.6640625" style="166" customWidth="1"/>
    <col min="12039" max="12039" width="2.6640625" style="166" customWidth="1"/>
    <col min="12040" max="12286" width="9.109375" style="166"/>
    <col min="12287" max="12287" width="4.33203125" style="166" bestFit="1" customWidth="1"/>
    <col min="12288" max="12288" width="35.44140625" style="166" customWidth="1"/>
    <col min="12289" max="12291" width="11.109375" style="166" bestFit="1" customWidth="1"/>
    <col min="12292" max="12292" width="12.6640625" style="166" bestFit="1" customWidth="1"/>
    <col min="12293" max="12293" width="12.44140625" style="166" customWidth="1"/>
    <col min="12294" max="12294" width="12.6640625" style="166" customWidth="1"/>
    <col min="12295" max="12295" width="2.6640625" style="166" customWidth="1"/>
    <col min="12296" max="12542" width="9.109375" style="166"/>
    <col min="12543" max="12543" width="4.33203125" style="166" bestFit="1" customWidth="1"/>
    <col min="12544" max="12544" width="35.44140625" style="166" customWidth="1"/>
    <col min="12545" max="12547" width="11.109375" style="166" bestFit="1" customWidth="1"/>
    <col min="12548" max="12548" width="12.6640625" style="166" bestFit="1" customWidth="1"/>
    <col min="12549" max="12549" width="12.44140625" style="166" customWidth="1"/>
    <col min="12550" max="12550" width="12.6640625" style="166" customWidth="1"/>
    <col min="12551" max="12551" width="2.6640625" style="166" customWidth="1"/>
    <col min="12552" max="12798" width="9.109375" style="166"/>
    <col min="12799" max="12799" width="4.33203125" style="166" bestFit="1" customWidth="1"/>
    <col min="12800" max="12800" width="35.44140625" style="166" customWidth="1"/>
    <col min="12801" max="12803" width="11.109375" style="166" bestFit="1" customWidth="1"/>
    <col min="12804" max="12804" width="12.6640625" style="166" bestFit="1" customWidth="1"/>
    <col min="12805" max="12805" width="12.44140625" style="166" customWidth="1"/>
    <col min="12806" max="12806" width="12.6640625" style="166" customWidth="1"/>
    <col min="12807" max="12807" width="2.6640625" style="166" customWidth="1"/>
    <col min="12808" max="13054" width="9.109375" style="166"/>
    <col min="13055" max="13055" width="4.33203125" style="166" bestFit="1" customWidth="1"/>
    <col min="13056" max="13056" width="35.44140625" style="166" customWidth="1"/>
    <col min="13057" max="13059" width="11.109375" style="166" bestFit="1" customWidth="1"/>
    <col min="13060" max="13060" width="12.6640625" style="166" bestFit="1" customWidth="1"/>
    <col min="13061" max="13061" width="12.44140625" style="166" customWidth="1"/>
    <col min="13062" max="13062" width="12.6640625" style="166" customWidth="1"/>
    <col min="13063" max="13063" width="2.6640625" style="166" customWidth="1"/>
    <col min="13064" max="13310" width="9.109375" style="166"/>
    <col min="13311" max="13311" width="4.33203125" style="166" bestFit="1" customWidth="1"/>
    <col min="13312" max="13312" width="35.44140625" style="166" customWidth="1"/>
    <col min="13313" max="13315" width="11.109375" style="166" bestFit="1" customWidth="1"/>
    <col min="13316" max="13316" width="12.6640625" style="166" bestFit="1" customWidth="1"/>
    <col min="13317" max="13317" width="12.44140625" style="166" customWidth="1"/>
    <col min="13318" max="13318" width="12.6640625" style="166" customWidth="1"/>
    <col min="13319" max="13319" width="2.6640625" style="166" customWidth="1"/>
    <col min="13320" max="13566" width="9.109375" style="166"/>
    <col min="13567" max="13567" width="4.33203125" style="166" bestFit="1" customWidth="1"/>
    <col min="13568" max="13568" width="35.44140625" style="166" customWidth="1"/>
    <col min="13569" max="13571" width="11.109375" style="166" bestFit="1" customWidth="1"/>
    <col min="13572" max="13572" width="12.6640625" style="166" bestFit="1" customWidth="1"/>
    <col min="13573" max="13573" width="12.44140625" style="166" customWidth="1"/>
    <col min="13574" max="13574" width="12.6640625" style="166" customWidth="1"/>
    <col min="13575" max="13575" width="2.6640625" style="166" customWidth="1"/>
    <col min="13576" max="13822" width="9.109375" style="166"/>
    <col min="13823" max="13823" width="4.33203125" style="166" bestFit="1" customWidth="1"/>
    <col min="13824" max="13824" width="35.44140625" style="166" customWidth="1"/>
    <col min="13825" max="13827" width="11.109375" style="166" bestFit="1" customWidth="1"/>
    <col min="13828" max="13828" width="12.6640625" style="166" bestFit="1" customWidth="1"/>
    <col min="13829" max="13829" width="12.44140625" style="166" customWidth="1"/>
    <col min="13830" max="13830" width="12.6640625" style="166" customWidth="1"/>
    <col min="13831" max="13831" width="2.6640625" style="166" customWidth="1"/>
    <col min="13832" max="14078" width="9.109375" style="166"/>
    <col min="14079" max="14079" width="4.33203125" style="166" bestFit="1" customWidth="1"/>
    <col min="14080" max="14080" width="35.44140625" style="166" customWidth="1"/>
    <col min="14081" max="14083" width="11.109375" style="166" bestFit="1" customWidth="1"/>
    <col min="14084" max="14084" width="12.6640625" style="166" bestFit="1" customWidth="1"/>
    <col min="14085" max="14085" width="12.44140625" style="166" customWidth="1"/>
    <col min="14086" max="14086" width="12.6640625" style="166" customWidth="1"/>
    <col min="14087" max="14087" width="2.6640625" style="166" customWidth="1"/>
    <col min="14088" max="14334" width="9.109375" style="166"/>
    <col min="14335" max="14335" width="4.33203125" style="166" bestFit="1" customWidth="1"/>
    <col min="14336" max="14336" width="35.44140625" style="166" customWidth="1"/>
    <col min="14337" max="14339" width="11.109375" style="166" bestFit="1" customWidth="1"/>
    <col min="14340" max="14340" width="12.6640625" style="166" bestFit="1" customWidth="1"/>
    <col min="14341" max="14341" width="12.44140625" style="166" customWidth="1"/>
    <col min="14342" max="14342" width="12.6640625" style="166" customWidth="1"/>
    <col min="14343" max="14343" width="2.6640625" style="166" customWidth="1"/>
    <col min="14344" max="14590" width="9.109375" style="166"/>
    <col min="14591" max="14591" width="4.33203125" style="166" bestFit="1" customWidth="1"/>
    <col min="14592" max="14592" width="35.44140625" style="166" customWidth="1"/>
    <col min="14593" max="14595" width="11.109375" style="166" bestFit="1" customWidth="1"/>
    <col min="14596" max="14596" width="12.6640625" style="166" bestFit="1" customWidth="1"/>
    <col min="14597" max="14597" width="12.44140625" style="166" customWidth="1"/>
    <col min="14598" max="14598" width="12.6640625" style="166" customWidth="1"/>
    <col min="14599" max="14599" width="2.6640625" style="166" customWidth="1"/>
    <col min="14600" max="14846" width="9.109375" style="166"/>
    <col min="14847" max="14847" width="4.33203125" style="166" bestFit="1" customWidth="1"/>
    <col min="14848" max="14848" width="35.44140625" style="166" customWidth="1"/>
    <col min="14849" max="14851" width="11.109375" style="166" bestFit="1" customWidth="1"/>
    <col min="14852" max="14852" width="12.6640625" style="166" bestFit="1" customWidth="1"/>
    <col min="14853" max="14853" width="12.44140625" style="166" customWidth="1"/>
    <col min="14854" max="14854" width="12.6640625" style="166" customWidth="1"/>
    <col min="14855" max="14855" width="2.6640625" style="166" customWidth="1"/>
    <col min="14856" max="15102" width="9.109375" style="166"/>
    <col min="15103" max="15103" width="4.33203125" style="166" bestFit="1" customWidth="1"/>
    <col min="15104" max="15104" width="35.44140625" style="166" customWidth="1"/>
    <col min="15105" max="15107" width="11.109375" style="166" bestFit="1" customWidth="1"/>
    <col min="15108" max="15108" width="12.6640625" style="166" bestFit="1" customWidth="1"/>
    <col min="15109" max="15109" width="12.44140625" style="166" customWidth="1"/>
    <col min="15110" max="15110" width="12.6640625" style="166" customWidth="1"/>
    <col min="15111" max="15111" width="2.6640625" style="166" customWidth="1"/>
    <col min="15112" max="15358" width="9.109375" style="166"/>
    <col min="15359" max="15359" width="4.33203125" style="166" bestFit="1" customWidth="1"/>
    <col min="15360" max="15360" width="35.44140625" style="166" customWidth="1"/>
    <col min="15361" max="15363" width="11.109375" style="166" bestFit="1" customWidth="1"/>
    <col min="15364" max="15364" width="12.6640625" style="166" bestFit="1" customWidth="1"/>
    <col min="15365" max="15365" width="12.44140625" style="166" customWidth="1"/>
    <col min="15366" max="15366" width="12.6640625" style="166" customWidth="1"/>
    <col min="15367" max="15367" width="2.6640625" style="166" customWidth="1"/>
    <col min="15368" max="15614" width="9.109375" style="166"/>
    <col min="15615" max="15615" width="4.33203125" style="166" bestFit="1" customWidth="1"/>
    <col min="15616" max="15616" width="35.44140625" style="166" customWidth="1"/>
    <col min="15617" max="15619" width="11.109375" style="166" bestFit="1" customWidth="1"/>
    <col min="15620" max="15620" width="12.6640625" style="166" bestFit="1" customWidth="1"/>
    <col min="15621" max="15621" width="12.44140625" style="166" customWidth="1"/>
    <col min="15622" max="15622" width="12.6640625" style="166" customWidth="1"/>
    <col min="15623" max="15623" width="2.6640625" style="166" customWidth="1"/>
    <col min="15624" max="15870" width="9.109375" style="166"/>
    <col min="15871" max="15871" width="4.33203125" style="166" bestFit="1" customWidth="1"/>
    <col min="15872" max="15872" width="35.44140625" style="166" customWidth="1"/>
    <col min="15873" max="15875" width="11.109375" style="166" bestFit="1" customWidth="1"/>
    <col min="15876" max="15876" width="12.6640625" style="166" bestFit="1" customWidth="1"/>
    <col min="15877" max="15877" width="12.44140625" style="166" customWidth="1"/>
    <col min="15878" max="15878" width="12.6640625" style="166" customWidth="1"/>
    <col min="15879" max="15879" width="2.6640625" style="166" customWidth="1"/>
    <col min="15880" max="16126" width="9.109375" style="166"/>
    <col min="16127" max="16127" width="4.33203125" style="166" bestFit="1" customWidth="1"/>
    <col min="16128" max="16128" width="35.44140625" style="166" customWidth="1"/>
    <col min="16129" max="16131" width="11.109375" style="166" bestFit="1" customWidth="1"/>
    <col min="16132" max="16132" width="12.6640625" style="166" bestFit="1" customWidth="1"/>
    <col min="16133" max="16133" width="12.44140625" style="166" customWidth="1"/>
    <col min="16134" max="16134" width="12.6640625" style="166" customWidth="1"/>
    <col min="16135" max="16135" width="2.6640625" style="166" customWidth="1"/>
    <col min="16136" max="16384" width="9.109375" style="166"/>
  </cols>
  <sheetData>
    <row r="1" spans="1:13" ht="15.6" x14ac:dyDescent="0.3">
      <c r="A1" s="285" t="s">
        <v>239</v>
      </c>
    </row>
    <row r="2" spans="1:13" ht="15.6" x14ac:dyDescent="0.3">
      <c r="B2" s="285"/>
    </row>
    <row r="3" spans="1:13" ht="15.6" x14ac:dyDescent="0.3">
      <c r="A3" s="286"/>
      <c r="B3" s="286"/>
      <c r="C3" s="286"/>
      <c r="D3" s="286"/>
      <c r="E3" s="286"/>
      <c r="F3" s="287" t="s">
        <v>6</v>
      </c>
      <c r="H3" s="473" t="s">
        <v>232</v>
      </c>
      <c r="I3" s="473"/>
    </row>
    <row r="4" spans="1:13" ht="13.8" x14ac:dyDescent="0.25">
      <c r="A4" s="288" t="s">
        <v>233</v>
      </c>
      <c r="B4" s="289" t="s">
        <v>234</v>
      </c>
      <c r="C4" s="474" t="s">
        <v>240</v>
      </c>
      <c r="D4" s="476" t="s">
        <v>154</v>
      </c>
      <c r="E4" s="477"/>
      <c r="F4" s="478"/>
      <c r="H4" s="479"/>
      <c r="I4" s="479"/>
    </row>
    <row r="5" spans="1:13" ht="27.6" x14ac:dyDescent="0.25">
      <c r="A5" s="290" t="s">
        <v>235</v>
      </c>
      <c r="B5" s="291"/>
      <c r="C5" s="475"/>
      <c r="D5" s="292" t="s">
        <v>236</v>
      </c>
      <c r="E5" s="292" t="s">
        <v>237</v>
      </c>
      <c r="F5" s="292" t="s">
        <v>238</v>
      </c>
      <c r="H5" s="480"/>
      <c r="I5" s="480"/>
    </row>
    <row r="6" spans="1:13" x14ac:dyDescent="0.25">
      <c r="A6" s="295" t="s">
        <v>161</v>
      </c>
      <c r="B6" s="295" t="s">
        <v>73</v>
      </c>
      <c r="C6" s="293">
        <v>19922135</v>
      </c>
      <c r="D6" s="293">
        <v>6353404</v>
      </c>
      <c r="E6" s="293">
        <v>13568731</v>
      </c>
      <c r="F6" s="293">
        <v>0</v>
      </c>
      <c r="G6" s="294"/>
      <c r="H6" s="293"/>
      <c r="I6" s="296"/>
      <c r="J6" s="167"/>
      <c r="K6" s="439">
        <f t="shared" ref="K6" si="0">C6-SUM(D6:F6)</f>
        <v>0</v>
      </c>
      <c r="L6" s="167"/>
      <c r="M6" s="167"/>
    </row>
    <row r="7" spans="1:13" ht="12" customHeight="1" x14ac:dyDescent="0.25">
      <c r="A7" s="294"/>
      <c r="C7" s="172"/>
      <c r="E7" s="167"/>
    </row>
    <row r="8" spans="1:13" x14ac:dyDescent="0.25">
      <c r="A8" s="294"/>
      <c r="C8" s="167"/>
    </row>
    <row r="9" spans="1:13" ht="15.6" x14ac:dyDescent="0.25">
      <c r="A9" s="294"/>
      <c r="B9" s="297"/>
    </row>
    <row r="10" spans="1:13" ht="15.6" x14ac:dyDescent="0.25">
      <c r="A10" s="294"/>
      <c r="B10" s="298"/>
    </row>
    <row r="11" spans="1:13" x14ac:dyDescent="0.25">
      <c r="A11" s="294"/>
    </row>
    <row r="12" spans="1:13" x14ac:dyDescent="0.25">
      <c r="A12" s="294"/>
    </row>
    <row r="13" spans="1:13" x14ac:dyDescent="0.25">
      <c r="A13" s="294"/>
    </row>
    <row r="14" spans="1:13" x14ac:dyDescent="0.25">
      <c r="A14" s="294"/>
    </row>
    <row r="15" spans="1:13" x14ac:dyDescent="0.25">
      <c r="A15" s="294"/>
    </row>
    <row r="16" spans="1:13" x14ac:dyDescent="0.25">
      <c r="A16" s="294"/>
    </row>
    <row r="17" spans="1:1" x14ac:dyDescent="0.25">
      <c r="A17" s="294"/>
    </row>
    <row r="18" spans="1:1" x14ac:dyDescent="0.25">
      <c r="A18" s="294"/>
    </row>
    <row r="19" spans="1:1" x14ac:dyDescent="0.25">
      <c r="A19" s="294"/>
    </row>
    <row r="20" spans="1:1" x14ac:dyDescent="0.25">
      <c r="A20" s="294"/>
    </row>
    <row r="21" spans="1:1" x14ac:dyDescent="0.25">
      <c r="A21" s="294"/>
    </row>
    <row r="22" spans="1:1" x14ac:dyDescent="0.25">
      <c r="A22" s="294"/>
    </row>
    <row r="23" spans="1:1" x14ac:dyDescent="0.25">
      <c r="A23" s="294"/>
    </row>
    <row r="24" spans="1:1" x14ac:dyDescent="0.25">
      <c r="A24" s="294"/>
    </row>
    <row r="25" spans="1:1" x14ac:dyDescent="0.25">
      <c r="A25" s="294"/>
    </row>
    <row r="26" spans="1:1" x14ac:dyDescent="0.25">
      <c r="A26" s="294"/>
    </row>
    <row r="27" spans="1:1" x14ac:dyDescent="0.25">
      <c r="A27" s="294"/>
    </row>
    <row r="28" spans="1:1" x14ac:dyDescent="0.25">
      <c r="A28" s="294"/>
    </row>
    <row r="29" spans="1:1" x14ac:dyDescent="0.25">
      <c r="A29" s="294"/>
    </row>
    <row r="30" spans="1:1" x14ac:dyDescent="0.25">
      <c r="A30" s="294"/>
    </row>
    <row r="31" spans="1:1" x14ac:dyDescent="0.25">
      <c r="A31" s="294"/>
    </row>
    <row r="32" spans="1:1" x14ac:dyDescent="0.25">
      <c r="A32" s="294"/>
    </row>
    <row r="33" spans="1:1" x14ac:dyDescent="0.25">
      <c r="A33" s="294"/>
    </row>
    <row r="34" spans="1:1" x14ac:dyDescent="0.25">
      <c r="A34" s="294"/>
    </row>
    <row r="35" spans="1:1" x14ac:dyDescent="0.25">
      <c r="A35" s="294"/>
    </row>
    <row r="36" spans="1:1" x14ac:dyDescent="0.25">
      <c r="A36" s="294"/>
    </row>
  </sheetData>
  <mergeCells count="5">
    <mergeCell ref="H3:I3"/>
    <mergeCell ref="C4:C5"/>
    <mergeCell ref="D4:F4"/>
    <mergeCell ref="H4:H5"/>
    <mergeCell ref="I4:I5"/>
  </mergeCells>
  <pageMargins left="1.1811023622047245" right="0.47244094488188981" top="0.31496062992125984" bottom="0.35433070866141736" header="0.51181102362204722" footer="0.51181102362204722"/>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2"/>
  </sheetPr>
  <dimension ref="A1:Y180"/>
  <sheetViews>
    <sheetView showZeros="0" zoomScaleNormal="100" zoomScaleSheetLayoutView="85" workbookViewId="0">
      <pane xSplit="3" ySplit="4" topLeftCell="D5" activePane="bottomRight" state="frozen"/>
      <selection activeCell="D199" sqref="D199"/>
      <selection pane="topRight" activeCell="D199" sqref="D199"/>
      <selection pane="bottomLeft" activeCell="D199" sqref="D199"/>
      <selection pane="bottomRight" activeCell="H30" sqref="H30"/>
    </sheetView>
  </sheetViews>
  <sheetFormatPr defaultColWidth="9.33203125" defaultRowHeight="13.2" outlineLevelRow="1" x14ac:dyDescent="0.25"/>
  <cols>
    <col min="1" max="1" width="3.88671875" style="15" hidden="1" customWidth="1"/>
    <col min="2" max="2" width="5.6640625" style="6" hidden="1" customWidth="1"/>
    <col min="3" max="3" width="39.6640625" style="15" customWidth="1"/>
    <col min="4" max="4" width="13.6640625" style="153" customWidth="1"/>
    <col min="5" max="5" width="14.33203125" style="6" customWidth="1"/>
    <col min="6" max="6" width="12.44140625" style="6" customWidth="1"/>
    <col min="7" max="9" width="14.33203125" style="6" customWidth="1"/>
    <col min="10" max="10" width="13.6640625" style="153" customWidth="1"/>
    <col min="11" max="11" width="16" style="153" customWidth="1"/>
    <col min="12" max="12" width="11.88671875" style="6" customWidth="1"/>
    <col min="13" max="13" width="12.6640625" style="6" customWidth="1"/>
    <col min="14" max="14" width="15.44140625" style="6" customWidth="1"/>
    <col min="15" max="17" width="12.6640625" style="6" customWidth="1"/>
    <col min="18" max="18" width="16.33203125" style="6" customWidth="1"/>
    <col min="19" max="19" width="14.33203125" style="375" customWidth="1"/>
    <col min="20" max="20" width="14.109375" style="6" bestFit="1" customWidth="1"/>
    <col min="21" max="21" width="14.88671875" style="6" customWidth="1"/>
    <col min="22" max="22" width="9.33203125" style="6" customWidth="1"/>
    <col min="23" max="23" width="15.5546875" style="6" customWidth="1"/>
    <col min="24" max="24" width="19" style="6" customWidth="1"/>
    <col min="25" max="25" width="25" style="6" customWidth="1"/>
    <col min="26" max="26" width="15.33203125" style="6" customWidth="1"/>
    <col min="27" max="27" width="10.109375" style="6" bestFit="1" customWidth="1"/>
    <col min="28" max="28" width="9.33203125" style="6"/>
    <col min="29" max="29" width="9.6640625" style="6" bestFit="1" customWidth="1"/>
    <col min="30" max="16384" width="9.33203125" style="6"/>
  </cols>
  <sheetData>
    <row r="1" spans="1:25" ht="13.8" x14ac:dyDescent="0.25">
      <c r="A1" s="18"/>
      <c r="C1" s="18" t="s">
        <v>9</v>
      </c>
      <c r="V1" s="376"/>
      <c r="W1" s="376"/>
      <c r="Y1" s="325" t="s">
        <v>276</v>
      </c>
    </row>
    <row r="2" spans="1:25" ht="21.75" customHeight="1" x14ac:dyDescent="0.25">
      <c r="D2" s="136"/>
      <c r="J2" s="136"/>
      <c r="K2" s="136"/>
      <c r="V2" s="376"/>
      <c r="W2" s="376"/>
    </row>
    <row r="3" spans="1:25" ht="12.75" customHeight="1" x14ac:dyDescent="0.25">
      <c r="A3" s="4"/>
      <c r="C3" s="4"/>
      <c r="D3" s="481">
        <v>2019</v>
      </c>
      <c r="E3" s="482"/>
      <c r="F3" s="482"/>
      <c r="G3" s="482"/>
      <c r="H3" s="482"/>
      <c r="I3" s="482"/>
      <c r="J3" s="482"/>
      <c r="K3" s="483"/>
      <c r="L3" s="484">
        <v>2020</v>
      </c>
      <c r="M3" s="484"/>
      <c r="N3" s="484"/>
      <c r="O3" s="484"/>
      <c r="P3" s="484"/>
      <c r="Q3" s="484"/>
      <c r="R3" s="484"/>
      <c r="S3" s="484"/>
      <c r="T3" s="484"/>
      <c r="U3" s="485" t="s">
        <v>214</v>
      </c>
      <c r="V3" s="486"/>
      <c r="W3" s="487"/>
      <c r="X3" s="488">
        <v>2020</v>
      </c>
      <c r="Y3" s="489"/>
    </row>
    <row r="4" spans="1:25" ht="47.7" customHeight="1" x14ac:dyDescent="0.25">
      <c r="A4" s="163"/>
      <c r="C4" s="48"/>
      <c r="D4" s="162" t="s">
        <v>102</v>
      </c>
      <c r="E4" s="168" t="s">
        <v>108</v>
      </c>
      <c r="F4" s="168" t="s">
        <v>109</v>
      </c>
      <c r="G4" s="168" t="s">
        <v>110</v>
      </c>
      <c r="H4" s="452" t="s">
        <v>295</v>
      </c>
      <c r="I4" s="452" t="s">
        <v>298</v>
      </c>
      <c r="J4" s="162" t="s">
        <v>242</v>
      </c>
      <c r="K4" s="168" t="s">
        <v>103</v>
      </c>
      <c r="L4" s="450" t="s">
        <v>112</v>
      </c>
      <c r="M4" s="450" t="s">
        <v>113</v>
      </c>
      <c r="N4" s="450" t="s">
        <v>241</v>
      </c>
      <c r="O4" s="450" t="s">
        <v>111</v>
      </c>
      <c r="P4" s="377" t="s">
        <v>114</v>
      </c>
      <c r="Q4" s="450" t="s">
        <v>115</v>
      </c>
      <c r="R4" s="450" t="s">
        <v>116</v>
      </c>
      <c r="S4" s="378" t="s">
        <v>277</v>
      </c>
      <c r="T4" s="456" t="s">
        <v>278</v>
      </c>
      <c r="U4" s="247" t="s">
        <v>6</v>
      </c>
      <c r="V4" s="379" t="s">
        <v>120</v>
      </c>
      <c r="W4" s="249" t="s">
        <v>212</v>
      </c>
      <c r="X4" s="456" t="s">
        <v>190</v>
      </c>
      <c r="Y4" s="456" t="s">
        <v>279</v>
      </c>
    </row>
    <row r="5" spans="1:25" ht="15.6" x14ac:dyDescent="0.25">
      <c r="A5" s="6"/>
      <c r="C5" s="54" t="s">
        <v>43</v>
      </c>
      <c r="D5" s="76"/>
      <c r="E5" s="76"/>
      <c r="F5" s="76"/>
      <c r="G5" s="76">
        <f t="shared" ref="G5:G10" si="0">D5-E5-F5</f>
        <v>0</v>
      </c>
      <c r="H5" s="76"/>
      <c r="I5" s="76"/>
      <c r="J5" s="76"/>
      <c r="K5" s="76">
        <f t="shared" ref="K5:K68" si="1">D5+J5+H5+I5</f>
        <v>0</v>
      </c>
      <c r="L5" s="76"/>
      <c r="M5" s="76"/>
      <c r="N5" s="76"/>
      <c r="O5" s="76"/>
      <c r="P5" s="76">
        <f t="shared" ref="P5:P68" si="2">SUM(L5:O5)</f>
        <v>0</v>
      </c>
      <c r="Q5" s="76"/>
      <c r="R5" s="76"/>
      <c r="S5" s="380">
        <f t="shared" ref="S5:S10" si="3">G5+P5+Q5+R5</f>
        <v>0</v>
      </c>
      <c r="T5" s="76">
        <v>0</v>
      </c>
      <c r="U5" s="76">
        <f t="shared" ref="U5:U10" si="4">T5-K5</f>
        <v>0</v>
      </c>
      <c r="V5" s="392" t="str">
        <f t="shared" ref="V5:V10" si="5">IF(K5=0,"",U5/K5)</f>
        <v/>
      </c>
      <c r="X5" s="76"/>
    </row>
    <row r="6" spans="1:25" x14ac:dyDescent="0.25">
      <c r="A6" s="6"/>
      <c r="C6" s="55"/>
      <c r="D6" s="77"/>
      <c r="E6" s="77"/>
      <c r="F6" s="77"/>
      <c r="G6" s="77">
        <f t="shared" si="0"/>
        <v>0</v>
      </c>
      <c r="H6" s="77"/>
      <c r="I6" s="77"/>
      <c r="J6" s="77"/>
      <c r="K6" s="77">
        <f t="shared" si="1"/>
        <v>0</v>
      </c>
      <c r="L6" s="77"/>
      <c r="M6" s="77"/>
      <c r="N6" s="77"/>
      <c r="O6" s="77"/>
      <c r="P6" s="77">
        <f t="shared" si="2"/>
        <v>0</v>
      </c>
      <c r="Q6" s="77"/>
      <c r="R6" s="77"/>
      <c r="S6" s="381">
        <f t="shared" si="3"/>
        <v>0</v>
      </c>
      <c r="T6" s="77">
        <v>0</v>
      </c>
      <c r="U6" s="77">
        <f t="shared" si="4"/>
        <v>0</v>
      </c>
      <c r="V6" s="382" t="str">
        <f t="shared" si="5"/>
        <v/>
      </c>
      <c r="X6" s="77"/>
    </row>
    <row r="7" spans="1:25" x14ac:dyDescent="0.25">
      <c r="A7" s="6"/>
      <c r="C7" s="55" t="s">
        <v>40</v>
      </c>
      <c r="D7" s="77">
        <f>D14+D104+D113</f>
        <v>19148967</v>
      </c>
      <c r="E7" s="77"/>
      <c r="F7" s="77">
        <f>F14+F104+F113</f>
        <v>5695234</v>
      </c>
      <c r="G7" s="77">
        <f t="shared" si="0"/>
        <v>13453733</v>
      </c>
      <c r="H7" s="77"/>
      <c r="I7" s="77">
        <f>I14+I104+I113</f>
        <v>122318</v>
      </c>
      <c r="J7" s="77">
        <f>J14+J104+J113</f>
        <v>1038939</v>
      </c>
      <c r="K7" s="77">
        <f t="shared" si="1"/>
        <v>20310224</v>
      </c>
      <c r="L7" s="77">
        <f>L14+L104+L113</f>
        <v>-107341</v>
      </c>
      <c r="M7" s="77">
        <f>M14+M104+M113</f>
        <v>222339</v>
      </c>
      <c r="N7" s="77"/>
      <c r="O7" s="77">
        <f>O14+O104+O113</f>
        <v>0</v>
      </c>
      <c r="P7" s="77">
        <f t="shared" si="2"/>
        <v>114998</v>
      </c>
      <c r="Q7" s="77">
        <f>Q14+Q104+Q113</f>
        <v>6353404</v>
      </c>
      <c r="R7" s="77"/>
      <c r="S7" s="381">
        <f t="shared" si="3"/>
        <v>19922135</v>
      </c>
      <c r="T7" s="77">
        <f>T14+T104+T113</f>
        <v>19922135</v>
      </c>
      <c r="U7" s="77">
        <f t="shared" si="4"/>
        <v>-388089</v>
      </c>
      <c r="V7" s="382">
        <f t="shared" si="5"/>
        <v>-1.910806104354142E-2</v>
      </c>
      <c r="X7" s="77">
        <f>X14+X104+X113</f>
        <v>0</v>
      </c>
    </row>
    <row r="8" spans="1:25" x14ac:dyDescent="0.25">
      <c r="A8" s="6"/>
      <c r="C8" s="56" t="s">
        <v>101</v>
      </c>
      <c r="D8" s="78">
        <v>3550908</v>
      </c>
      <c r="E8" s="78"/>
      <c r="F8" s="78"/>
      <c r="G8" s="78">
        <f t="shared" si="0"/>
        <v>3550908</v>
      </c>
      <c r="H8" s="78"/>
      <c r="I8" s="78"/>
      <c r="J8" s="78">
        <v>235194</v>
      </c>
      <c r="K8" s="78">
        <f t="shared" si="1"/>
        <v>3786102</v>
      </c>
      <c r="L8" s="78"/>
      <c r="M8" s="78"/>
      <c r="N8" s="78"/>
      <c r="O8" s="78"/>
      <c r="P8" s="78">
        <f t="shared" si="2"/>
        <v>0</v>
      </c>
      <c r="Q8" s="78"/>
      <c r="R8" s="78"/>
      <c r="S8" s="160">
        <f t="shared" si="3"/>
        <v>3550908</v>
      </c>
      <c r="T8" s="78">
        <v>3550908</v>
      </c>
      <c r="U8" s="78">
        <f t="shared" si="4"/>
        <v>-235194</v>
      </c>
      <c r="V8" s="383">
        <f t="shared" si="5"/>
        <v>-6.2120354919122621E-2</v>
      </c>
      <c r="X8" s="78"/>
    </row>
    <row r="9" spans="1:25" x14ac:dyDescent="0.25">
      <c r="A9" s="6"/>
      <c r="C9" s="63" t="s">
        <v>10</v>
      </c>
      <c r="D9" s="79">
        <f>D10+D12</f>
        <v>19148967</v>
      </c>
      <c r="E9" s="79"/>
      <c r="F9" s="79">
        <f>F10+F12</f>
        <v>5695234</v>
      </c>
      <c r="G9" s="79">
        <f t="shared" si="0"/>
        <v>13453733</v>
      </c>
      <c r="H9" s="79"/>
      <c r="I9" s="79">
        <f>I10+I12</f>
        <v>122318</v>
      </c>
      <c r="J9" s="79">
        <f>J10+J12+J11</f>
        <v>1038939</v>
      </c>
      <c r="K9" s="79">
        <f t="shared" si="1"/>
        <v>20310224</v>
      </c>
      <c r="L9" s="79">
        <f>L10+L12</f>
        <v>-107341</v>
      </c>
      <c r="M9" s="79">
        <f>M10+M12</f>
        <v>222339</v>
      </c>
      <c r="N9" s="79"/>
      <c r="O9" s="79">
        <f>O10+O12</f>
        <v>0</v>
      </c>
      <c r="P9" s="79">
        <f t="shared" si="2"/>
        <v>114998</v>
      </c>
      <c r="Q9" s="79">
        <f>Q10+Q12</f>
        <v>6353404</v>
      </c>
      <c r="R9" s="79"/>
      <c r="S9" s="401">
        <f t="shared" si="3"/>
        <v>19922135</v>
      </c>
      <c r="T9" s="79">
        <f>T10+T12</f>
        <v>19922135</v>
      </c>
      <c r="U9" s="79">
        <f t="shared" si="4"/>
        <v>-388089</v>
      </c>
      <c r="V9" s="384">
        <f t="shared" si="5"/>
        <v>-1.910806104354142E-2</v>
      </c>
      <c r="X9" s="79">
        <f>X10+X12</f>
        <v>0</v>
      </c>
    </row>
    <row r="10" spans="1:25" x14ac:dyDescent="0.25">
      <c r="A10" s="6"/>
      <c r="C10" s="57" t="s">
        <v>11</v>
      </c>
      <c r="D10" s="78">
        <v>5695234</v>
      </c>
      <c r="E10" s="78"/>
      <c r="F10" s="78">
        <v>5695234</v>
      </c>
      <c r="G10" s="78">
        <f t="shared" si="0"/>
        <v>0</v>
      </c>
      <c r="H10" s="78"/>
      <c r="I10" s="78"/>
      <c r="J10" s="78">
        <f>'Omatulud (3)'!D5</f>
        <v>1020801</v>
      </c>
      <c r="K10" s="78">
        <f t="shared" si="1"/>
        <v>6716035</v>
      </c>
      <c r="L10" s="78"/>
      <c r="M10" s="78"/>
      <c r="N10" s="78"/>
      <c r="O10" s="78"/>
      <c r="P10" s="78">
        <f t="shared" si="2"/>
        <v>0</v>
      </c>
      <c r="Q10" s="78">
        <f>'Omatulud (3)'!F5</f>
        <v>6353404</v>
      </c>
      <c r="R10" s="78"/>
      <c r="S10" s="160">
        <f t="shared" si="3"/>
        <v>6353404</v>
      </c>
      <c r="T10" s="78">
        <v>6353404</v>
      </c>
      <c r="U10" s="78">
        <f t="shared" si="4"/>
        <v>-362631</v>
      </c>
      <c r="V10" s="383">
        <f t="shared" si="5"/>
        <v>-5.3994804970492263E-2</v>
      </c>
      <c r="X10" s="78"/>
    </row>
    <row r="11" spans="1:25" x14ac:dyDescent="0.25">
      <c r="A11" s="6"/>
      <c r="C11" s="51" t="s">
        <v>8</v>
      </c>
      <c r="D11" s="78"/>
      <c r="E11" s="78"/>
      <c r="F11" s="78"/>
      <c r="G11" s="78"/>
      <c r="H11" s="78"/>
      <c r="I11" s="78"/>
      <c r="J11" s="78">
        <f>J157</f>
        <v>4030</v>
      </c>
      <c r="K11" s="78">
        <f t="shared" si="1"/>
        <v>4030</v>
      </c>
      <c r="L11" s="78"/>
      <c r="M11" s="78"/>
      <c r="N11" s="78"/>
      <c r="O11" s="78"/>
      <c r="P11" s="78">
        <f t="shared" si="2"/>
        <v>0</v>
      </c>
      <c r="Q11" s="78"/>
      <c r="R11" s="78"/>
      <c r="S11" s="160"/>
      <c r="T11" s="78"/>
      <c r="U11" s="78"/>
      <c r="V11" s="383"/>
      <c r="X11" s="78"/>
    </row>
    <row r="12" spans="1:25" x14ac:dyDescent="0.25">
      <c r="A12" s="6"/>
      <c r="C12" s="51" t="s">
        <v>12</v>
      </c>
      <c r="D12" s="78">
        <f>D7-D10</f>
        <v>13453733</v>
      </c>
      <c r="E12" s="78"/>
      <c r="F12" s="78">
        <f>F7-F10</f>
        <v>0</v>
      </c>
      <c r="G12" s="78">
        <f t="shared" ref="G12:G95" si="6">D12-E12-F12</f>
        <v>13453733</v>
      </c>
      <c r="H12" s="78"/>
      <c r="I12" s="78">
        <f>I7-I10</f>
        <v>122318</v>
      </c>
      <c r="J12" s="78">
        <f>J7-J10-J11</f>
        <v>14108</v>
      </c>
      <c r="K12" s="78">
        <f t="shared" si="1"/>
        <v>13590159</v>
      </c>
      <c r="L12" s="78">
        <f>L7-L10</f>
        <v>-107341</v>
      </c>
      <c r="M12" s="78">
        <f>M7-M10</f>
        <v>222339</v>
      </c>
      <c r="N12" s="78"/>
      <c r="O12" s="78">
        <f>O7-O10</f>
        <v>0</v>
      </c>
      <c r="P12" s="78">
        <f t="shared" si="2"/>
        <v>114998</v>
      </c>
      <c r="Q12" s="78">
        <f>Q7-Q10</f>
        <v>0</v>
      </c>
      <c r="R12" s="78"/>
      <c r="S12" s="160">
        <f t="shared" ref="S12:S95" si="7">G12+P12+Q12+R12</f>
        <v>13568731</v>
      </c>
      <c r="T12" s="78">
        <f>T7-T10</f>
        <v>13568731</v>
      </c>
      <c r="U12" s="78">
        <f t="shared" ref="U12:U95" si="8">T12-K12</f>
        <v>-21428</v>
      </c>
      <c r="V12" s="383">
        <f t="shared" ref="V12:V95" si="9">IF(K12=0,"",U12/K12)</f>
        <v>-1.5767291611525664E-3</v>
      </c>
      <c r="X12" s="78">
        <f>X7-X10</f>
        <v>0</v>
      </c>
    </row>
    <row r="13" spans="1:25" s="164" customFormat="1" x14ac:dyDescent="0.25">
      <c r="A13" s="6"/>
      <c r="B13" s="6"/>
      <c r="C13" s="165" t="s">
        <v>105</v>
      </c>
      <c r="D13" s="413">
        <f>D16+D106+D116+D156+D97</f>
        <v>3445067</v>
      </c>
      <c r="E13" s="413"/>
      <c r="F13" s="413">
        <f>F16+F106+F116+F156+F97</f>
        <v>1464539</v>
      </c>
      <c r="G13" s="413">
        <f t="shared" si="6"/>
        <v>1980528</v>
      </c>
      <c r="H13" s="413"/>
      <c r="I13" s="413">
        <f>I16+I106+I116+I156+I97</f>
        <v>91420</v>
      </c>
      <c r="J13" s="413">
        <f>J16+J106+J116+J172+J175+J178+J97</f>
        <v>355561</v>
      </c>
      <c r="K13" s="413">
        <f t="shared" si="1"/>
        <v>3892048</v>
      </c>
      <c r="L13" s="413">
        <f>L16+L106+L116+L172</f>
        <v>-89410</v>
      </c>
      <c r="M13" s="413">
        <f>M16+M106+M116+M172+M175+M178+M97</f>
        <v>158260</v>
      </c>
      <c r="N13" s="413"/>
      <c r="O13" s="413">
        <f>O16+O106+O116+O172</f>
        <v>0</v>
      </c>
      <c r="P13" s="413">
        <f t="shared" si="2"/>
        <v>68850</v>
      </c>
      <c r="Q13" s="413">
        <f>Q16+Q106+Q116+Q172</f>
        <v>1497539</v>
      </c>
      <c r="R13" s="413"/>
      <c r="S13" s="220">
        <f t="shared" si="7"/>
        <v>3546917</v>
      </c>
      <c r="T13" s="413">
        <f>T16+T106+T116+T156+T97</f>
        <v>3546917</v>
      </c>
      <c r="U13" s="413">
        <f t="shared" si="8"/>
        <v>-345131</v>
      </c>
      <c r="V13" s="414">
        <f t="shared" si="9"/>
        <v>-8.8675936165227148E-2</v>
      </c>
      <c r="W13" s="413"/>
      <c r="X13" s="413">
        <f>X16+X106+X116+X156+X97</f>
        <v>0</v>
      </c>
      <c r="Y13" s="413"/>
    </row>
    <row r="14" spans="1:25" ht="13.8" x14ac:dyDescent="0.25">
      <c r="A14" s="6" t="s">
        <v>100</v>
      </c>
      <c r="B14" s="6" t="s">
        <v>43</v>
      </c>
      <c r="C14" s="58" t="s">
        <v>44</v>
      </c>
      <c r="D14" s="96">
        <f>D15+D90+D96</f>
        <v>15124788</v>
      </c>
      <c r="E14" s="96"/>
      <c r="F14" s="96">
        <f>F15+F90+F96</f>
        <v>5675244</v>
      </c>
      <c r="G14" s="96">
        <f t="shared" si="6"/>
        <v>9449544</v>
      </c>
      <c r="H14" s="96"/>
      <c r="I14" s="96">
        <f>I15+I90+I96</f>
        <v>109206</v>
      </c>
      <c r="J14" s="96">
        <f>J15+J90+J96</f>
        <v>554306</v>
      </c>
      <c r="K14" s="96">
        <f t="shared" si="1"/>
        <v>15788300</v>
      </c>
      <c r="L14" s="96">
        <f>L15+L152+L158</f>
        <v>-49194</v>
      </c>
      <c r="M14" s="96">
        <f>M15+M90+M96</f>
        <v>197520</v>
      </c>
      <c r="N14" s="96"/>
      <c r="O14" s="96">
        <f>O15+O90+O96</f>
        <v>0</v>
      </c>
      <c r="P14" s="96">
        <f t="shared" si="2"/>
        <v>148326</v>
      </c>
      <c r="Q14" s="96">
        <f>Q15+Q90+Q96</f>
        <v>6333098</v>
      </c>
      <c r="R14" s="96"/>
      <c r="S14" s="405">
        <f t="shared" si="7"/>
        <v>15930968</v>
      </c>
      <c r="T14" s="96">
        <f>T15+T90+T96</f>
        <v>15930968</v>
      </c>
      <c r="U14" s="96">
        <f t="shared" si="8"/>
        <v>142668</v>
      </c>
      <c r="V14" s="393">
        <f t="shared" si="9"/>
        <v>9.0363116991696388E-3</v>
      </c>
      <c r="X14" s="96">
        <f>X15+X90+X96</f>
        <v>0</v>
      </c>
    </row>
    <row r="15" spans="1:25" x14ac:dyDescent="0.25">
      <c r="A15" s="6"/>
      <c r="C15" s="52" t="s">
        <v>45</v>
      </c>
      <c r="D15" s="91">
        <f>D19+D30+D64+D78</f>
        <v>8025998</v>
      </c>
      <c r="E15" s="91"/>
      <c r="F15" s="91">
        <f>F19+F30+F64+F78</f>
        <v>5670254</v>
      </c>
      <c r="G15" s="91">
        <f t="shared" si="6"/>
        <v>2355744</v>
      </c>
      <c r="H15" s="91"/>
      <c r="I15" s="91">
        <f>I19+I30+I64+I78</f>
        <v>107052</v>
      </c>
      <c r="J15" s="91">
        <f>J19+J30+J64+J78</f>
        <v>554306</v>
      </c>
      <c r="K15" s="91">
        <f t="shared" si="1"/>
        <v>8687356</v>
      </c>
      <c r="L15" s="91">
        <f>L19+L30+L64+L78</f>
        <v>-49194</v>
      </c>
      <c r="M15" s="91">
        <f>M19+M30+M64+M78</f>
        <v>193825</v>
      </c>
      <c r="N15" s="91"/>
      <c r="O15" s="91">
        <f>O19+O30+O64+O78</f>
        <v>0</v>
      </c>
      <c r="P15" s="91">
        <f t="shared" si="2"/>
        <v>144631</v>
      </c>
      <c r="Q15" s="91">
        <f>Q19+Q30+Q64+Q78</f>
        <v>6327998</v>
      </c>
      <c r="R15" s="91"/>
      <c r="S15" s="404">
        <f t="shared" si="7"/>
        <v>8828373</v>
      </c>
      <c r="T15" s="91">
        <f>T19+T30+T64+T78</f>
        <v>8828373</v>
      </c>
      <c r="U15" s="91">
        <f t="shared" si="8"/>
        <v>141017</v>
      </c>
      <c r="V15" s="391">
        <f t="shared" si="9"/>
        <v>1.6232441723350581E-2</v>
      </c>
      <c r="X15" s="91">
        <f>X19+X30+X64+X78</f>
        <v>0</v>
      </c>
    </row>
    <row r="16" spans="1:25" x14ac:dyDescent="0.25">
      <c r="A16" s="6"/>
      <c r="C16" s="53" t="s">
        <v>13</v>
      </c>
      <c r="D16" s="81">
        <f>D20+D31+D65+D79</f>
        <v>2752614</v>
      </c>
      <c r="E16" s="81"/>
      <c r="F16" s="81">
        <f>F20+F31+F65+F79</f>
        <v>1464539</v>
      </c>
      <c r="G16" s="81">
        <f t="shared" si="6"/>
        <v>1288075</v>
      </c>
      <c r="H16" s="81"/>
      <c r="I16" s="81">
        <f>I20+I31+I65+I79</f>
        <v>80010</v>
      </c>
      <c r="J16" s="81">
        <f>J20+J31+J65+J79</f>
        <v>198035</v>
      </c>
      <c r="K16" s="81">
        <f t="shared" si="1"/>
        <v>3030659</v>
      </c>
      <c r="L16" s="81">
        <f>L20+L31+L65+L79</f>
        <v>-46442</v>
      </c>
      <c r="M16" s="81">
        <f>M20+M31+M65+M79</f>
        <v>137160</v>
      </c>
      <c r="N16" s="81"/>
      <c r="O16" s="81">
        <f>O20+O31+O65+O79</f>
        <v>0</v>
      </c>
      <c r="P16" s="81">
        <f t="shared" si="2"/>
        <v>90718</v>
      </c>
      <c r="Q16" s="81">
        <f>Q20+Q31+Q65+Q79</f>
        <v>1497539</v>
      </c>
      <c r="R16" s="81"/>
      <c r="S16" s="83">
        <f t="shared" si="7"/>
        <v>2876332</v>
      </c>
      <c r="T16" s="81">
        <f>T20+T31+T65+T79</f>
        <v>2876332</v>
      </c>
      <c r="U16" s="81">
        <f t="shared" si="8"/>
        <v>-154327</v>
      </c>
      <c r="V16" s="385">
        <f t="shared" si="9"/>
        <v>-5.0921928201094216E-2</v>
      </c>
      <c r="X16" s="81">
        <f>X20+X31+X65+X79</f>
        <v>0</v>
      </c>
    </row>
    <row r="17" spans="1:24" x14ac:dyDescent="0.25">
      <c r="A17" s="6"/>
      <c r="C17" s="53"/>
      <c r="D17" s="81"/>
      <c r="E17" s="81"/>
      <c r="F17" s="81"/>
      <c r="G17" s="81">
        <f t="shared" si="6"/>
        <v>0</v>
      </c>
      <c r="H17" s="81"/>
      <c r="I17" s="81"/>
      <c r="J17" s="81"/>
      <c r="K17" s="81">
        <f t="shared" si="1"/>
        <v>0</v>
      </c>
      <c r="L17" s="81"/>
      <c r="M17" s="81"/>
      <c r="N17" s="81"/>
      <c r="O17" s="81"/>
      <c r="P17" s="81">
        <f t="shared" si="2"/>
        <v>0</v>
      </c>
      <c r="Q17" s="81"/>
      <c r="R17" s="81"/>
      <c r="S17" s="83">
        <f t="shared" si="7"/>
        <v>0</v>
      </c>
      <c r="T17" s="81">
        <v>0</v>
      </c>
      <c r="U17" s="81">
        <f t="shared" si="8"/>
        <v>0</v>
      </c>
      <c r="V17" s="385" t="str">
        <f t="shared" si="9"/>
        <v/>
      </c>
      <c r="X17" s="81"/>
    </row>
    <row r="18" spans="1:24" x14ac:dyDescent="0.25">
      <c r="A18" s="6"/>
      <c r="C18" s="61" t="s">
        <v>41</v>
      </c>
      <c r="D18" s="91"/>
      <c r="E18" s="91"/>
      <c r="F18" s="91"/>
      <c r="G18" s="91">
        <f t="shared" si="6"/>
        <v>0</v>
      </c>
      <c r="H18" s="91"/>
      <c r="I18" s="91"/>
      <c r="J18" s="91"/>
      <c r="K18" s="91">
        <f t="shared" si="1"/>
        <v>0</v>
      </c>
      <c r="L18" s="91"/>
      <c r="M18" s="91"/>
      <c r="N18" s="91"/>
      <c r="O18" s="91"/>
      <c r="P18" s="91">
        <f t="shared" si="2"/>
        <v>0</v>
      </c>
      <c r="Q18" s="91"/>
      <c r="R18" s="91"/>
      <c r="S18" s="404">
        <f t="shared" si="7"/>
        <v>0</v>
      </c>
      <c r="T18" s="91">
        <v>0</v>
      </c>
      <c r="U18" s="91">
        <f t="shared" si="8"/>
        <v>0</v>
      </c>
      <c r="V18" s="391" t="str">
        <f t="shared" si="9"/>
        <v/>
      </c>
      <c r="X18" s="91"/>
    </row>
    <row r="19" spans="1:24" x14ac:dyDescent="0.25">
      <c r="A19" s="6"/>
      <c r="C19" s="62" t="s">
        <v>64</v>
      </c>
      <c r="D19" s="100">
        <v>1117464</v>
      </c>
      <c r="E19" s="100"/>
      <c r="F19" s="100">
        <v>751074</v>
      </c>
      <c r="G19" s="100">
        <f t="shared" si="6"/>
        <v>366390</v>
      </c>
      <c r="H19" s="100"/>
      <c r="I19" s="29">
        <v>22104</v>
      </c>
      <c r="J19" s="100"/>
      <c r="K19" s="100">
        <f t="shared" si="1"/>
        <v>1139568</v>
      </c>
      <c r="L19" s="100">
        <f>L22</f>
        <v>-49194</v>
      </c>
      <c r="M19" s="100">
        <f>M22</f>
        <v>37895</v>
      </c>
      <c r="N19" s="100"/>
      <c r="O19" s="100"/>
      <c r="P19" s="100">
        <f t="shared" si="2"/>
        <v>-11299</v>
      </c>
      <c r="Q19" s="100">
        <f>Q22</f>
        <v>794849</v>
      </c>
      <c r="R19" s="100"/>
      <c r="S19" s="208">
        <f t="shared" si="7"/>
        <v>1149940</v>
      </c>
      <c r="T19" s="100">
        <f>T22</f>
        <v>1149940</v>
      </c>
      <c r="U19" s="100">
        <f t="shared" si="8"/>
        <v>10372</v>
      </c>
      <c r="V19" s="389">
        <f t="shared" si="9"/>
        <v>9.1016946772812159E-3</v>
      </c>
      <c r="X19" s="100"/>
    </row>
    <row r="20" spans="1:24" x14ac:dyDescent="0.25">
      <c r="A20" s="6"/>
      <c r="C20" s="59" t="s">
        <v>13</v>
      </c>
      <c r="D20" s="81">
        <f>505420+480</f>
        <v>505900</v>
      </c>
      <c r="E20" s="81"/>
      <c r="F20" s="81">
        <v>232066</v>
      </c>
      <c r="G20" s="81">
        <f t="shared" si="6"/>
        <v>273834</v>
      </c>
      <c r="H20" s="81"/>
      <c r="I20" s="453">
        <v>16520</v>
      </c>
      <c r="J20" s="81"/>
      <c r="K20" s="81">
        <f t="shared" si="1"/>
        <v>522420</v>
      </c>
      <c r="L20" s="81">
        <f>L23</f>
        <v>-46442</v>
      </c>
      <c r="M20" s="81">
        <f>M23</f>
        <v>28320</v>
      </c>
      <c r="N20" s="81"/>
      <c r="O20" s="81"/>
      <c r="P20" s="81">
        <f t="shared" si="2"/>
        <v>-18122</v>
      </c>
      <c r="Q20" s="81">
        <f>Q23</f>
        <v>232066</v>
      </c>
      <c r="R20" s="81"/>
      <c r="S20" s="83">
        <f t="shared" si="7"/>
        <v>487778</v>
      </c>
      <c r="T20" s="81">
        <f>T23</f>
        <v>487778</v>
      </c>
      <c r="U20" s="81">
        <f t="shared" si="8"/>
        <v>-34642</v>
      </c>
      <c r="V20" s="385">
        <f t="shared" si="9"/>
        <v>-6.6310631292829519E-2</v>
      </c>
      <c r="X20" s="81"/>
    </row>
    <row r="21" spans="1:24" x14ac:dyDescent="0.25">
      <c r="A21" s="6"/>
      <c r="C21" s="59"/>
      <c r="D21" s="81"/>
      <c r="E21" s="81"/>
      <c r="F21" s="81"/>
      <c r="G21" s="81">
        <f t="shared" si="6"/>
        <v>0</v>
      </c>
      <c r="H21" s="81"/>
      <c r="I21" s="81"/>
      <c r="J21" s="81"/>
      <c r="K21" s="81">
        <f t="shared" si="1"/>
        <v>0</v>
      </c>
      <c r="L21" s="81"/>
      <c r="M21" s="81"/>
      <c r="N21" s="81"/>
      <c r="O21" s="81"/>
      <c r="P21" s="81">
        <f t="shared" si="2"/>
        <v>0</v>
      </c>
      <c r="Q21" s="81"/>
      <c r="R21" s="81"/>
      <c r="S21" s="83">
        <f t="shared" si="7"/>
        <v>0</v>
      </c>
      <c r="T21" s="81">
        <v>0</v>
      </c>
      <c r="U21" s="81">
        <f t="shared" si="8"/>
        <v>0</v>
      </c>
      <c r="V21" s="385" t="str">
        <f t="shared" si="9"/>
        <v/>
      </c>
      <c r="X21" s="81"/>
    </row>
    <row r="22" spans="1:24" s="375" customFormat="1" x14ac:dyDescent="0.25">
      <c r="C22" s="564" t="s">
        <v>310</v>
      </c>
      <c r="D22" s="565">
        <v>1117464</v>
      </c>
      <c r="E22" s="565"/>
      <c r="F22" s="565">
        <v>751074</v>
      </c>
      <c r="G22" s="565">
        <f t="shared" si="6"/>
        <v>366390</v>
      </c>
      <c r="H22" s="565"/>
      <c r="I22" s="565">
        <v>22104</v>
      </c>
      <c r="J22" s="565"/>
      <c r="K22" s="565">
        <f t="shared" si="1"/>
        <v>1139568</v>
      </c>
      <c r="L22" s="565">
        <v>-49194</v>
      </c>
      <c r="M22" s="565">
        <v>37895</v>
      </c>
      <c r="N22" s="565"/>
      <c r="O22" s="565"/>
      <c r="P22" s="565">
        <f t="shared" si="2"/>
        <v>-11299</v>
      </c>
      <c r="Q22" s="565">
        <v>794849</v>
      </c>
      <c r="R22" s="565"/>
      <c r="S22" s="565">
        <f t="shared" si="7"/>
        <v>1149940</v>
      </c>
      <c r="T22" s="565">
        <v>1149940</v>
      </c>
      <c r="U22" s="565">
        <f t="shared" ref="U22:U23" si="10">T22-K22</f>
        <v>10372</v>
      </c>
      <c r="V22" s="390">
        <f t="shared" ref="V22:V23" si="11">IF(K22=0,"",U22/K22)</f>
        <v>9.1016946772812159E-3</v>
      </c>
      <c r="X22" s="565"/>
    </row>
    <row r="23" spans="1:24" s="375" customFormat="1" x14ac:dyDescent="0.25">
      <c r="C23" s="566" t="s">
        <v>13</v>
      </c>
      <c r="D23" s="412">
        <v>505900</v>
      </c>
      <c r="E23" s="412"/>
      <c r="F23" s="412">
        <v>232066</v>
      </c>
      <c r="G23" s="412">
        <f t="shared" si="6"/>
        <v>273834</v>
      </c>
      <c r="H23" s="83"/>
      <c r="I23" s="412">
        <v>16520</v>
      </c>
      <c r="J23" s="83"/>
      <c r="K23" s="412">
        <f t="shared" si="1"/>
        <v>522420</v>
      </c>
      <c r="L23" s="412">
        <v>-46442</v>
      </c>
      <c r="M23" s="412">
        <v>28320</v>
      </c>
      <c r="N23" s="83"/>
      <c r="O23" s="83"/>
      <c r="P23" s="412">
        <f t="shared" si="2"/>
        <v>-18122</v>
      </c>
      <c r="Q23" s="83">
        <v>232066</v>
      </c>
      <c r="R23" s="83"/>
      <c r="S23" s="83">
        <f t="shared" si="7"/>
        <v>487778</v>
      </c>
      <c r="T23" s="83">
        <v>487778</v>
      </c>
      <c r="U23" s="83">
        <f t="shared" si="10"/>
        <v>-34642</v>
      </c>
      <c r="V23" s="400">
        <f t="shared" si="11"/>
        <v>-6.6310631292829519E-2</v>
      </c>
      <c r="X23" s="83"/>
    </row>
    <row r="24" spans="1:24" hidden="1" outlineLevel="1" x14ac:dyDescent="0.25">
      <c r="A24" s="6"/>
      <c r="C24" s="567" t="s">
        <v>332</v>
      </c>
      <c r="D24" s="81"/>
      <c r="E24" s="81"/>
      <c r="F24" s="81"/>
      <c r="G24" s="81">
        <f t="shared" si="6"/>
        <v>0</v>
      </c>
      <c r="H24" s="81"/>
      <c r="I24" s="81"/>
      <c r="J24" s="81"/>
      <c r="K24" s="81">
        <f t="shared" si="1"/>
        <v>0</v>
      </c>
      <c r="L24" s="81"/>
      <c r="M24" s="81"/>
      <c r="N24" s="81"/>
      <c r="O24" s="81"/>
      <c r="P24" s="81"/>
      <c r="Q24" s="81"/>
      <c r="R24" s="81"/>
      <c r="S24" s="83"/>
      <c r="T24" s="81"/>
      <c r="U24" s="81"/>
      <c r="V24" s="385"/>
      <c r="X24" s="81"/>
    </row>
    <row r="25" spans="1:24" hidden="1" outlineLevel="1" x14ac:dyDescent="0.25">
      <c r="A25" s="6"/>
      <c r="C25" s="567" t="s">
        <v>333</v>
      </c>
      <c r="D25" s="81"/>
      <c r="E25" s="81"/>
      <c r="F25" s="81"/>
      <c r="G25" s="81">
        <f t="shared" si="6"/>
        <v>0</v>
      </c>
      <c r="H25" s="81"/>
      <c r="I25" s="81"/>
      <c r="J25" s="81"/>
      <c r="K25" s="81">
        <f t="shared" si="1"/>
        <v>0</v>
      </c>
      <c r="L25" s="81"/>
      <c r="M25" s="81"/>
      <c r="N25" s="81"/>
      <c r="O25" s="81"/>
      <c r="P25" s="81"/>
      <c r="Q25" s="81"/>
      <c r="R25" s="81"/>
      <c r="S25" s="83"/>
      <c r="T25" s="81"/>
      <c r="U25" s="81"/>
      <c r="V25" s="385"/>
      <c r="X25" s="81"/>
    </row>
    <row r="26" spans="1:24" hidden="1" outlineLevel="1" x14ac:dyDescent="0.25">
      <c r="A26" s="6"/>
      <c r="C26" s="567" t="s">
        <v>334</v>
      </c>
      <c r="D26" s="81"/>
      <c r="E26" s="81"/>
      <c r="F26" s="81"/>
      <c r="G26" s="81">
        <f t="shared" si="6"/>
        <v>0</v>
      </c>
      <c r="H26" s="81"/>
      <c r="I26" s="81"/>
      <c r="J26" s="81"/>
      <c r="K26" s="81">
        <f t="shared" si="1"/>
        <v>0</v>
      </c>
      <c r="L26" s="81"/>
      <c r="M26" s="81"/>
      <c r="N26" s="81"/>
      <c r="O26" s="81"/>
      <c r="P26" s="81"/>
      <c r="Q26" s="81"/>
      <c r="R26" s="81"/>
      <c r="S26" s="83"/>
      <c r="T26" s="81"/>
      <c r="U26" s="81"/>
      <c r="V26" s="385"/>
      <c r="X26" s="81"/>
    </row>
    <row r="27" spans="1:24" collapsed="1" x14ac:dyDescent="0.25">
      <c r="A27" s="6"/>
      <c r="C27" s="53"/>
      <c r="D27" s="81"/>
      <c r="E27" s="81"/>
      <c r="F27" s="81"/>
      <c r="G27" s="81">
        <f t="shared" si="6"/>
        <v>0</v>
      </c>
      <c r="H27" s="81"/>
      <c r="I27" s="81"/>
      <c r="J27" s="81"/>
      <c r="K27" s="81">
        <f t="shared" si="1"/>
        <v>0</v>
      </c>
      <c r="L27" s="81"/>
      <c r="M27" s="81"/>
      <c r="N27" s="81"/>
      <c r="O27" s="81"/>
      <c r="P27" s="81">
        <f t="shared" si="2"/>
        <v>0</v>
      </c>
      <c r="Q27" s="81"/>
      <c r="R27" s="81"/>
      <c r="S27" s="83">
        <f t="shared" si="7"/>
        <v>0</v>
      </c>
      <c r="T27" s="81">
        <v>0</v>
      </c>
      <c r="U27" s="81">
        <f t="shared" si="8"/>
        <v>0</v>
      </c>
      <c r="V27" s="385" t="str">
        <f t="shared" si="9"/>
        <v/>
      </c>
      <c r="X27" s="81"/>
    </row>
    <row r="28" spans="1:24" x14ac:dyDescent="0.25">
      <c r="A28" s="6"/>
      <c r="C28" s="53"/>
      <c r="D28" s="81"/>
      <c r="E28" s="81"/>
      <c r="F28" s="81"/>
      <c r="G28" s="81"/>
      <c r="H28" s="81"/>
      <c r="I28" s="81"/>
      <c r="J28" s="81"/>
      <c r="K28" s="81"/>
      <c r="L28" s="81"/>
      <c r="M28" s="81"/>
      <c r="N28" s="81"/>
      <c r="O28" s="81"/>
      <c r="P28" s="81"/>
      <c r="Q28" s="81"/>
      <c r="R28" s="81"/>
      <c r="S28" s="83"/>
      <c r="T28" s="81"/>
      <c r="U28" s="81"/>
      <c r="V28" s="385"/>
      <c r="X28" s="81"/>
    </row>
    <row r="29" spans="1:24" x14ac:dyDescent="0.25">
      <c r="A29" s="6"/>
      <c r="C29" s="61" t="s">
        <v>41</v>
      </c>
      <c r="D29" s="91"/>
      <c r="E29" s="91"/>
      <c r="F29" s="91"/>
      <c r="G29" s="91">
        <f t="shared" si="6"/>
        <v>0</v>
      </c>
      <c r="H29" s="91"/>
      <c r="I29" s="91"/>
      <c r="J29" s="91"/>
      <c r="K29" s="91">
        <f t="shared" si="1"/>
        <v>0</v>
      </c>
      <c r="L29" s="91"/>
      <c r="M29" s="91"/>
      <c r="N29" s="91"/>
      <c r="O29" s="91"/>
      <c r="P29" s="91">
        <f t="shared" si="2"/>
        <v>0</v>
      </c>
      <c r="Q29" s="91"/>
      <c r="R29" s="91"/>
      <c r="S29" s="404">
        <f t="shared" si="7"/>
        <v>0</v>
      </c>
      <c r="T29" s="91">
        <v>0</v>
      </c>
      <c r="U29" s="91">
        <f t="shared" si="8"/>
        <v>0</v>
      </c>
      <c r="V29" s="391" t="str">
        <f t="shared" si="9"/>
        <v/>
      </c>
      <c r="X29" s="91"/>
    </row>
    <row r="30" spans="1:24" ht="33.6" x14ac:dyDescent="0.25">
      <c r="A30" s="6"/>
      <c r="C30" s="62" t="s">
        <v>65</v>
      </c>
      <c r="D30" s="100">
        <v>4880593</v>
      </c>
      <c r="E30" s="100"/>
      <c r="F30" s="100">
        <v>3557814</v>
      </c>
      <c r="G30" s="100">
        <f t="shared" si="6"/>
        <v>1322779</v>
      </c>
      <c r="H30" s="100"/>
      <c r="I30" s="454">
        <f>I33+I43+I45+I53+I58</f>
        <v>59099</v>
      </c>
      <c r="J30" s="100">
        <f>J33+J43+J45+J53+J58</f>
        <v>307045</v>
      </c>
      <c r="K30" s="100">
        <f t="shared" si="1"/>
        <v>5246737</v>
      </c>
      <c r="L30" s="100"/>
      <c r="M30" s="100">
        <f>M33+M43+M45+M53+M58</f>
        <v>101320</v>
      </c>
      <c r="N30" s="100"/>
      <c r="O30" s="100"/>
      <c r="P30" s="100">
        <f t="shared" si="2"/>
        <v>101320</v>
      </c>
      <c r="Q30" s="100">
        <f>Q33+Q43+Q45+Q53+Q58</f>
        <v>4056225</v>
      </c>
      <c r="R30" s="100"/>
      <c r="S30" s="208">
        <f t="shared" si="7"/>
        <v>5480324</v>
      </c>
      <c r="T30" s="100">
        <f>T33+T43+T45+T53+T58</f>
        <v>5480324</v>
      </c>
      <c r="U30" s="100">
        <f>T30-K30</f>
        <v>233587</v>
      </c>
      <c r="V30" s="389">
        <f t="shared" si="9"/>
        <v>4.4520432413517198E-2</v>
      </c>
      <c r="X30" s="100"/>
    </row>
    <row r="31" spans="1:24" x14ac:dyDescent="0.25">
      <c r="A31" s="6"/>
      <c r="C31" s="59" t="s">
        <v>13</v>
      </c>
      <c r="D31" s="81">
        <v>1501066</v>
      </c>
      <c r="E31" s="81"/>
      <c r="F31" s="81">
        <v>860224</v>
      </c>
      <c r="G31" s="81">
        <f t="shared" si="6"/>
        <v>640842</v>
      </c>
      <c r="H31" s="81"/>
      <c r="I31" s="455">
        <f>I34+I46+I59+I54+I44</f>
        <v>44170</v>
      </c>
      <c r="J31" s="81">
        <f>J34+J44+J46+J54+J59</f>
        <v>94195</v>
      </c>
      <c r="K31" s="81">
        <f t="shared" si="1"/>
        <v>1639431</v>
      </c>
      <c r="L31" s="81"/>
      <c r="M31" s="455">
        <f>M34+M46+M59+M54+M44</f>
        <v>75720</v>
      </c>
      <c r="N31" s="81"/>
      <c r="O31" s="81"/>
      <c r="P31" s="81">
        <f t="shared" si="2"/>
        <v>75720</v>
      </c>
      <c r="Q31" s="81">
        <f>Q34+Q46+Q54+Q59</f>
        <v>893224</v>
      </c>
      <c r="R31" s="81"/>
      <c r="S31" s="83">
        <f t="shared" si="7"/>
        <v>1609786</v>
      </c>
      <c r="T31" s="81">
        <f>T34+T46+T54+T44+T59</f>
        <v>1609786</v>
      </c>
      <c r="U31" s="81">
        <f t="shared" si="8"/>
        <v>-29645</v>
      </c>
      <c r="V31" s="385">
        <f t="shared" si="9"/>
        <v>-1.8082493255281863E-2</v>
      </c>
      <c r="X31" s="81"/>
    </row>
    <row r="32" spans="1:24" x14ac:dyDescent="0.25">
      <c r="A32" s="6"/>
      <c r="C32" s="59"/>
      <c r="D32" s="81"/>
      <c r="E32" s="81"/>
      <c r="F32" s="81"/>
      <c r="G32" s="81">
        <f t="shared" si="6"/>
        <v>0</v>
      </c>
      <c r="H32" s="81"/>
      <c r="I32" s="81"/>
      <c r="J32" s="81"/>
      <c r="K32" s="81">
        <f t="shared" si="1"/>
        <v>0</v>
      </c>
      <c r="L32" s="81"/>
      <c r="M32" s="81"/>
      <c r="N32" s="81"/>
      <c r="O32" s="81"/>
      <c r="P32" s="81">
        <f t="shared" si="2"/>
        <v>0</v>
      </c>
      <c r="Q32" s="81"/>
      <c r="R32" s="81"/>
      <c r="S32" s="83">
        <f t="shared" si="7"/>
        <v>0</v>
      </c>
      <c r="T32" s="81">
        <v>0</v>
      </c>
      <c r="U32" s="81">
        <f t="shared" si="8"/>
        <v>0</v>
      </c>
      <c r="V32" s="385" t="str">
        <f t="shared" si="9"/>
        <v/>
      </c>
      <c r="X32" s="81"/>
    </row>
    <row r="33" spans="1:24" x14ac:dyDescent="0.25">
      <c r="A33" s="6"/>
      <c r="C33" s="564" t="s">
        <v>309</v>
      </c>
      <c r="D33" s="565">
        <v>1304942</v>
      </c>
      <c r="E33" s="69"/>
      <c r="F33" s="565">
        <v>1491891</v>
      </c>
      <c r="G33" s="565">
        <f t="shared" si="6"/>
        <v>-186949</v>
      </c>
      <c r="H33" s="565"/>
      <c r="I33" s="565">
        <v>21167</v>
      </c>
      <c r="J33" s="565">
        <v>10456</v>
      </c>
      <c r="K33" s="565">
        <f t="shared" si="1"/>
        <v>1336565</v>
      </c>
      <c r="L33" s="69"/>
      <c r="M33" s="565">
        <v>36290</v>
      </c>
      <c r="N33" s="69"/>
      <c r="O33" s="69"/>
      <c r="P33" s="565">
        <f t="shared" si="2"/>
        <v>36290</v>
      </c>
      <c r="Q33" s="565">
        <v>1537600</v>
      </c>
      <c r="R33" s="565"/>
      <c r="S33" s="565">
        <f>G33+P33+Q33+R33</f>
        <v>1386941</v>
      </c>
      <c r="T33" s="565">
        <v>1386941</v>
      </c>
      <c r="U33" s="565">
        <f t="shared" si="8"/>
        <v>50376</v>
      </c>
      <c r="V33" s="387">
        <f t="shared" si="9"/>
        <v>3.7690647293622086E-2</v>
      </c>
      <c r="X33" s="69"/>
    </row>
    <row r="34" spans="1:24" x14ac:dyDescent="0.25">
      <c r="A34" s="6"/>
      <c r="C34" s="566" t="s">
        <v>13</v>
      </c>
      <c r="D34" s="412">
        <v>617539</v>
      </c>
      <c r="E34" s="69"/>
      <c r="F34" s="412">
        <v>617539</v>
      </c>
      <c r="G34" s="565">
        <f t="shared" si="6"/>
        <v>0</v>
      </c>
      <c r="H34" s="412"/>
      <c r="I34" s="412">
        <v>15820</v>
      </c>
      <c r="J34" s="412"/>
      <c r="K34" s="412">
        <f t="shared" si="1"/>
        <v>633359</v>
      </c>
      <c r="L34" s="69"/>
      <c r="M34" s="412">
        <v>27120</v>
      </c>
      <c r="N34" s="69"/>
      <c r="O34" s="69"/>
      <c r="P34" s="412">
        <f t="shared" si="2"/>
        <v>27120</v>
      </c>
      <c r="Q34" s="412">
        <v>617539</v>
      </c>
      <c r="R34" s="412"/>
      <c r="S34" s="412">
        <f t="shared" si="7"/>
        <v>644659</v>
      </c>
      <c r="T34" s="412">
        <v>644659</v>
      </c>
      <c r="U34" s="412">
        <f t="shared" ref="U34:U59" si="12">T34-K34</f>
        <v>11300</v>
      </c>
      <c r="V34" s="387">
        <f t="shared" ref="V34:V59" si="13">IF(K34=0,"",U34/K34)</f>
        <v>1.7841382217668022E-2</v>
      </c>
      <c r="X34" s="69"/>
    </row>
    <row r="35" spans="1:24" hidden="1" outlineLevel="1" x14ac:dyDescent="0.25">
      <c r="A35" s="6"/>
      <c r="C35" s="567" t="s">
        <v>335</v>
      </c>
      <c r="D35" s="83"/>
      <c r="E35" s="69"/>
      <c r="F35" s="69"/>
      <c r="G35" s="565">
        <f t="shared" si="6"/>
        <v>0</v>
      </c>
      <c r="H35" s="69"/>
      <c r="I35" s="69"/>
      <c r="J35" s="69"/>
      <c r="K35" s="83">
        <f t="shared" si="1"/>
        <v>0</v>
      </c>
      <c r="L35" s="69"/>
      <c r="M35" s="69"/>
      <c r="N35" s="69"/>
      <c r="O35" s="69"/>
      <c r="P35" s="69">
        <f t="shared" si="2"/>
        <v>0</v>
      </c>
      <c r="Q35" s="83"/>
      <c r="R35" s="83"/>
      <c r="S35" s="83">
        <f t="shared" si="7"/>
        <v>0</v>
      </c>
      <c r="T35" s="83">
        <v>0</v>
      </c>
      <c r="U35" s="83">
        <f t="shared" si="12"/>
        <v>0</v>
      </c>
      <c r="V35" s="387" t="str">
        <f t="shared" si="13"/>
        <v/>
      </c>
      <c r="X35" s="69"/>
    </row>
    <row r="36" spans="1:24" hidden="1" outlineLevel="1" x14ac:dyDescent="0.25">
      <c r="A36" s="6"/>
      <c r="C36" s="567" t="s">
        <v>336</v>
      </c>
      <c r="D36" s="83"/>
      <c r="E36" s="69"/>
      <c r="F36" s="69"/>
      <c r="G36" s="565">
        <f t="shared" si="6"/>
        <v>0</v>
      </c>
      <c r="H36" s="69"/>
      <c r="I36" s="69"/>
      <c r="J36" s="69"/>
      <c r="K36" s="83">
        <f t="shared" si="1"/>
        <v>0</v>
      </c>
      <c r="L36" s="69"/>
      <c r="M36" s="69"/>
      <c r="N36" s="69"/>
      <c r="O36" s="69"/>
      <c r="P36" s="69">
        <f t="shared" si="2"/>
        <v>0</v>
      </c>
      <c r="Q36" s="83"/>
      <c r="R36" s="83"/>
      <c r="S36" s="83">
        <f t="shared" si="7"/>
        <v>0</v>
      </c>
      <c r="T36" s="83">
        <v>0</v>
      </c>
      <c r="U36" s="83">
        <f t="shared" si="12"/>
        <v>0</v>
      </c>
      <c r="V36" s="387" t="str">
        <f t="shared" si="13"/>
        <v/>
      </c>
      <c r="X36" s="69"/>
    </row>
    <row r="37" spans="1:24" hidden="1" outlineLevel="1" x14ac:dyDescent="0.25">
      <c r="A37" s="6"/>
      <c r="C37" s="567" t="s">
        <v>337</v>
      </c>
      <c r="D37" s="83"/>
      <c r="E37" s="69"/>
      <c r="F37" s="69"/>
      <c r="G37" s="565">
        <f t="shared" si="6"/>
        <v>0</v>
      </c>
      <c r="H37" s="69"/>
      <c r="I37" s="69"/>
      <c r="J37" s="69"/>
      <c r="K37" s="83">
        <f t="shared" si="1"/>
        <v>0</v>
      </c>
      <c r="L37" s="69"/>
      <c r="M37" s="69"/>
      <c r="N37" s="69"/>
      <c r="O37" s="69"/>
      <c r="P37" s="69">
        <f t="shared" si="2"/>
        <v>0</v>
      </c>
      <c r="Q37" s="83"/>
      <c r="R37" s="83"/>
      <c r="S37" s="83">
        <f t="shared" si="7"/>
        <v>0</v>
      </c>
      <c r="T37" s="83">
        <v>0</v>
      </c>
      <c r="U37" s="83">
        <f t="shared" si="12"/>
        <v>0</v>
      </c>
      <c r="V37" s="387" t="str">
        <f t="shared" si="13"/>
        <v/>
      </c>
      <c r="X37" s="69"/>
    </row>
    <row r="38" spans="1:24" hidden="1" outlineLevel="1" x14ac:dyDescent="0.25">
      <c r="A38" s="6"/>
      <c r="C38" s="567" t="s">
        <v>338</v>
      </c>
      <c r="D38" s="83"/>
      <c r="E38" s="69"/>
      <c r="F38" s="69"/>
      <c r="G38" s="565">
        <f t="shared" si="6"/>
        <v>0</v>
      </c>
      <c r="H38" s="69"/>
      <c r="I38" s="69"/>
      <c r="J38" s="69"/>
      <c r="K38" s="83">
        <f t="shared" si="1"/>
        <v>0</v>
      </c>
      <c r="L38" s="69"/>
      <c r="M38" s="69"/>
      <c r="N38" s="69"/>
      <c r="O38" s="69"/>
      <c r="P38" s="69">
        <f t="shared" si="2"/>
        <v>0</v>
      </c>
      <c r="Q38" s="83"/>
      <c r="R38" s="83"/>
      <c r="S38" s="83">
        <f t="shared" si="7"/>
        <v>0</v>
      </c>
      <c r="T38" s="83">
        <v>0</v>
      </c>
      <c r="U38" s="83">
        <f t="shared" si="12"/>
        <v>0</v>
      </c>
      <c r="V38" s="387" t="str">
        <f t="shared" si="13"/>
        <v/>
      </c>
      <c r="X38" s="69"/>
    </row>
    <row r="39" spans="1:24" hidden="1" outlineLevel="1" x14ac:dyDescent="0.25">
      <c r="A39" s="6"/>
      <c r="C39" s="567" t="s">
        <v>339</v>
      </c>
      <c r="D39" s="83"/>
      <c r="E39" s="69"/>
      <c r="F39" s="69"/>
      <c r="G39" s="565">
        <f t="shared" si="6"/>
        <v>0</v>
      </c>
      <c r="H39" s="69"/>
      <c r="I39" s="69"/>
      <c r="J39" s="69"/>
      <c r="K39" s="83">
        <f t="shared" si="1"/>
        <v>0</v>
      </c>
      <c r="L39" s="69"/>
      <c r="M39" s="69"/>
      <c r="N39" s="69"/>
      <c r="O39" s="69"/>
      <c r="P39" s="69">
        <f t="shared" si="2"/>
        <v>0</v>
      </c>
      <c r="Q39" s="83"/>
      <c r="R39" s="83"/>
      <c r="S39" s="83">
        <f t="shared" si="7"/>
        <v>0</v>
      </c>
      <c r="T39" s="83">
        <v>0</v>
      </c>
      <c r="U39" s="83">
        <f t="shared" si="12"/>
        <v>0</v>
      </c>
      <c r="V39" s="387" t="str">
        <f t="shared" si="13"/>
        <v/>
      </c>
      <c r="X39" s="69"/>
    </row>
    <row r="40" spans="1:24" hidden="1" outlineLevel="1" x14ac:dyDescent="0.25">
      <c r="A40" s="6"/>
      <c r="C40" s="567" t="s">
        <v>340</v>
      </c>
      <c r="D40" s="83"/>
      <c r="E40" s="69"/>
      <c r="F40" s="69"/>
      <c r="G40" s="565">
        <f t="shared" si="6"/>
        <v>0</v>
      </c>
      <c r="H40" s="69"/>
      <c r="I40" s="69"/>
      <c r="J40" s="69"/>
      <c r="K40" s="83">
        <f t="shared" si="1"/>
        <v>0</v>
      </c>
      <c r="L40" s="69"/>
      <c r="M40" s="69"/>
      <c r="N40" s="69"/>
      <c r="O40" s="69"/>
      <c r="P40" s="69">
        <f t="shared" si="2"/>
        <v>0</v>
      </c>
      <c r="Q40" s="83"/>
      <c r="R40" s="83"/>
      <c r="S40" s="83">
        <f t="shared" si="7"/>
        <v>0</v>
      </c>
      <c r="T40" s="83">
        <v>0</v>
      </c>
      <c r="U40" s="83">
        <f t="shared" si="12"/>
        <v>0</v>
      </c>
      <c r="V40" s="387" t="str">
        <f t="shared" si="13"/>
        <v/>
      </c>
      <c r="X40" s="69"/>
    </row>
    <row r="41" spans="1:24" hidden="1" outlineLevel="1" x14ac:dyDescent="0.25">
      <c r="A41" s="6"/>
      <c r="C41" s="567" t="s">
        <v>341</v>
      </c>
      <c r="D41" s="83"/>
      <c r="E41" s="69"/>
      <c r="F41" s="69"/>
      <c r="G41" s="565">
        <f t="shared" si="6"/>
        <v>0</v>
      </c>
      <c r="H41" s="69"/>
      <c r="I41" s="69"/>
      <c r="J41" s="69"/>
      <c r="K41" s="83">
        <f t="shared" si="1"/>
        <v>0</v>
      </c>
      <c r="L41" s="69"/>
      <c r="M41" s="69"/>
      <c r="N41" s="69"/>
      <c r="O41" s="69"/>
      <c r="P41" s="69">
        <f t="shared" si="2"/>
        <v>0</v>
      </c>
      <c r="Q41" s="83"/>
      <c r="R41" s="83"/>
      <c r="S41" s="83">
        <f t="shared" si="7"/>
        <v>0</v>
      </c>
      <c r="T41" s="83">
        <v>0</v>
      </c>
      <c r="U41" s="83">
        <f t="shared" si="12"/>
        <v>0</v>
      </c>
      <c r="V41" s="387" t="str">
        <f t="shared" si="13"/>
        <v/>
      </c>
      <c r="X41" s="69"/>
    </row>
    <row r="42" spans="1:24" hidden="1" outlineLevel="1" x14ac:dyDescent="0.25">
      <c r="A42" s="6"/>
      <c r="C42" s="567" t="s">
        <v>342</v>
      </c>
      <c r="D42" s="83"/>
      <c r="E42" s="69"/>
      <c r="F42" s="69"/>
      <c r="G42" s="565">
        <f t="shared" si="6"/>
        <v>0</v>
      </c>
      <c r="H42" s="69"/>
      <c r="I42" s="69"/>
      <c r="J42" s="69"/>
      <c r="K42" s="83">
        <f t="shared" si="1"/>
        <v>0</v>
      </c>
      <c r="L42" s="69"/>
      <c r="M42" s="69"/>
      <c r="N42" s="69"/>
      <c r="O42" s="69"/>
      <c r="P42" s="69">
        <f t="shared" si="2"/>
        <v>0</v>
      </c>
      <c r="Q42" s="83"/>
      <c r="R42" s="83"/>
      <c r="S42" s="83">
        <f t="shared" si="7"/>
        <v>0</v>
      </c>
      <c r="T42" s="83">
        <v>0</v>
      </c>
      <c r="U42" s="83">
        <f t="shared" si="12"/>
        <v>0</v>
      </c>
      <c r="V42" s="387" t="str">
        <f t="shared" si="13"/>
        <v/>
      </c>
      <c r="X42" s="69"/>
    </row>
    <row r="43" spans="1:24" collapsed="1" x14ac:dyDescent="0.25">
      <c r="A43" s="6"/>
      <c r="C43" s="564" t="s">
        <v>315</v>
      </c>
      <c r="D43" s="565">
        <v>2269492</v>
      </c>
      <c r="E43" s="69"/>
      <c r="F43" s="565">
        <v>1250840</v>
      </c>
      <c r="G43" s="565">
        <f t="shared" si="6"/>
        <v>1018652</v>
      </c>
      <c r="H43" s="69"/>
      <c r="I43" s="565">
        <v>11988</v>
      </c>
      <c r="J43" s="565">
        <v>133851</v>
      </c>
      <c r="K43" s="565">
        <f t="shared" si="1"/>
        <v>2415331</v>
      </c>
      <c r="L43" s="69"/>
      <c r="M43" s="565">
        <v>20550</v>
      </c>
      <c r="N43" s="69"/>
      <c r="O43" s="69"/>
      <c r="P43" s="565">
        <f t="shared" si="2"/>
        <v>20550</v>
      </c>
      <c r="Q43" s="565">
        <v>1375440</v>
      </c>
      <c r="R43" s="565"/>
      <c r="S43" s="565">
        <f t="shared" si="7"/>
        <v>2414642</v>
      </c>
      <c r="T43" s="565">
        <v>2414642</v>
      </c>
      <c r="U43" s="565">
        <f t="shared" si="12"/>
        <v>-689</v>
      </c>
      <c r="V43" s="387">
        <f t="shared" si="13"/>
        <v>-2.8526110913990673E-4</v>
      </c>
      <c r="X43" s="69"/>
    </row>
    <row r="44" spans="1:24" x14ac:dyDescent="0.25">
      <c r="A44" s="6"/>
      <c r="C44" s="566" t="s">
        <v>13</v>
      </c>
      <c r="D44" s="412">
        <v>273820</v>
      </c>
      <c r="E44" s="69"/>
      <c r="F44" s="412"/>
      <c r="G44" s="412">
        <f t="shared" si="6"/>
        <v>273820</v>
      </c>
      <c r="H44" s="412"/>
      <c r="I44" s="412">
        <v>8960</v>
      </c>
      <c r="J44" s="412">
        <v>61195</v>
      </c>
      <c r="K44" s="412">
        <f t="shared" si="1"/>
        <v>343975</v>
      </c>
      <c r="L44" s="69"/>
      <c r="M44" s="412">
        <v>15360</v>
      </c>
      <c r="N44" s="69"/>
      <c r="O44" s="69"/>
      <c r="P44" s="412">
        <f t="shared" si="2"/>
        <v>15360</v>
      </c>
      <c r="Q44" s="412"/>
      <c r="R44" s="412"/>
      <c r="S44" s="412">
        <f t="shared" si="7"/>
        <v>289180</v>
      </c>
      <c r="T44" s="412">
        <v>289180</v>
      </c>
      <c r="U44" s="412">
        <f t="shared" si="12"/>
        <v>-54795</v>
      </c>
      <c r="V44" s="387">
        <f t="shared" si="13"/>
        <v>-0.15929936768660513</v>
      </c>
      <c r="X44" s="69"/>
    </row>
    <row r="45" spans="1:24" x14ac:dyDescent="0.25">
      <c r="A45" s="6"/>
      <c r="C45" s="564" t="s">
        <v>320</v>
      </c>
      <c r="D45" s="565">
        <v>896853</v>
      </c>
      <c r="E45" s="565"/>
      <c r="F45" s="565">
        <v>594841</v>
      </c>
      <c r="G45" s="565">
        <f t="shared" si="6"/>
        <v>302012</v>
      </c>
      <c r="H45" s="69"/>
      <c r="I45" s="565">
        <v>15220</v>
      </c>
      <c r="J45" s="565">
        <v>17682</v>
      </c>
      <c r="K45" s="565">
        <f t="shared" si="1"/>
        <v>929755</v>
      </c>
      <c r="L45" s="69"/>
      <c r="M45" s="565">
        <v>26095</v>
      </c>
      <c r="N45" s="69"/>
      <c r="O45" s="69"/>
      <c r="P45" s="565">
        <f t="shared" si="2"/>
        <v>26095</v>
      </c>
      <c r="Q45" s="565">
        <v>619185</v>
      </c>
      <c r="R45" s="565"/>
      <c r="S45" s="565">
        <f t="shared" si="7"/>
        <v>947292</v>
      </c>
      <c r="T45" s="565">
        <v>947292</v>
      </c>
      <c r="U45" s="565">
        <f t="shared" si="12"/>
        <v>17537</v>
      </c>
      <c r="V45" s="387">
        <f t="shared" si="13"/>
        <v>1.886195825782061E-2</v>
      </c>
      <c r="X45" s="69"/>
    </row>
    <row r="46" spans="1:24" x14ac:dyDescent="0.25">
      <c r="A46" s="6"/>
      <c r="C46" s="566" t="s">
        <v>13</v>
      </c>
      <c r="D46" s="412">
        <v>412192</v>
      </c>
      <c r="E46" s="412"/>
      <c r="F46" s="412">
        <v>186473</v>
      </c>
      <c r="G46" s="412">
        <f t="shared" si="6"/>
        <v>225719</v>
      </c>
      <c r="H46" s="69"/>
      <c r="I46" s="412">
        <v>11375</v>
      </c>
      <c r="J46" s="412"/>
      <c r="K46" s="412">
        <f t="shared" si="1"/>
        <v>423567</v>
      </c>
      <c r="L46" s="69"/>
      <c r="M46" s="412">
        <v>19500</v>
      </c>
      <c r="N46" s="69"/>
      <c r="O46" s="69"/>
      <c r="P46" s="412">
        <f t="shared" si="2"/>
        <v>19500</v>
      </c>
      <c r="Q46" s="412">
        <v>186473</v>
      </c>
      <c r="R46" s="412"/>
      <c r="S46" s="412">
        <f t="shared" si="7"/>
        <v>431692</v>
      </c>
      <c r="T46" s="412">
        <v>431692</v>
      </c>
      <c r="U46" s="412">
        <f t="shared" si="12"/>
        <v>8125</v>
      </c>
      <c r="V46" s="387">
        <f t="shared" si="13"/>
        <v>1.9182325346403285E-2</v>
      </c>
      <c r="X46" s="69"/>
    </row>
    <row r="47" spans="1:24" hidden="1" outlineLevel="1" x14ac:dyDescent="0.25">
      <c r="A47" s="6"/>
      <c r="C47" s="567" t="s">
        <v>343</v>
      </c>
      <c r="D47" s="83"/>
      <c r="E47" s="69"/>
      <c r="F47" s="83"/>
      <c r="G47" s="565">
        <f t="shared" si="6"/>
        <v>0</v>
      </c>
      <c r="H47" s="69"/>
      <c r="I47" s="69"/>
      <c r="J47" s="69"/>
      <c r="K47" s="83">
        <f t="shared" si="1"/>
        <v>0</v>
      </c>
      <c r="L47" s="69"/>
      <c r="M47" s="69"/>
      <c r="N47" s="69"/>
      <c r="O47" s="69"/>
      <c r="P47" s="69">
        <f t="shared" si="2"/>
        <v>0</v>
      </c>
      <c r="Q47" s="83"/>
      <c r="R47" s="83"/>
      <c r="S47" s="83">
        <f t="shared" si="7"/>
        <v>0</v>
      </c>
      <c r="T47" s="83">
        <v>0</v>
      </c>
      <c r="U47" s="83">
        <f t="shared" si="12"/>
        <v>0</v>
      </c>
      <c r="V47" s="387" t="str">
        <f t="shared" si="13"/>
        <v/>
      </c>
      <c r="X47" s="69"/>
    </row>
    <row r="48" spans="1:24" hidden="1" outlineLevel="1" x14ac:dyDescent="0.25">
      <c r="A48" s="6"/>
      <c r="C48" s="567" t="s">
        <v>344</v>
      </c>
      <c r="D48" s="83"/>
      <c r="E48" s="69"/>
      <c r="F48" s="83"/>
      <c r="G48" s="565">
        <f t="shared" si="6"/>
        <v>0</v>
      </c>
      <c r="H48" s="69"/>
      <c r="I48" s="69"/>
      <c r="J48" s="69"/>
      <c r="K48" s="83">
        <f t="shared" si="1"/>
        <v>0</v>
      </c>
      <c r="L48" s="69"/>
      <c r="M48" s="69"/>
      <c r="N48" s="69"/>
      <c r="O48" s="69"/>
      <c r="P48" s="69">
        <f t="shared" si="2"/>
        <v>0</v>
      </c>
      <c r="Q48" s="83"/>
      <c r="R48" s="83"/>
      <c r="S48" s="83">
        <f t="shared" si="7"/>
        <v>0</v>
      </c>
      <c r="T48" s="83">
        <v>0</v>
      </c>
      <c r="U48" s="83">
        <f t="shared" si="12"/>
        <v>0</v>
      </c>
      <c r="V48" s="387" t="str">
        <f t="shared" si="13"/>
        <v/>
      </c>
      <c r="X48" s="69"/>
    </row>
    <row r="49" spans="1:24" hidden="1" outlineLevel="1" x14ac:dyDescent="0.25">
      <c r="A49" s="6"/>
      <c r="C49" s="567" t="s">
        <v>345</v>
      </c>
      <c r="D49" s="83"/>
      <c r="E49" s="69"/>
      <c r="F49" s="83"/>
      <c r="G49" s="565">
        <f t="shared" si="6"/>
        <v>0</v>
      </c>
      <c r="H49" s="69"/>
      <c r="I49" s="69"/>
      <c r="J49" s="69"/>
      <c r="K49" s="83">
        <f t="shared" si="1"/>
        <v>0</v>
      </c>
      <c r="L49" s="69"/>
      <c r="M49" s="69"/>
      <c r="N49" s="69"/>
      <c r="O49" s="69"/>
      <c r="P49" s="69">
        <f t="shared" si="2"/>
        <v>0</v>
      </c>
      <c r="Q49" s="83"/>
      <c r="R49" s="83"/>
      <c r="S49" s="83">
        <f t="shared" si="7"/>
        <v>0</v>
      </c>
      <c r="T49" s="83">
        <v>0</v>
      </c>
      <c r="U49" s="83">
        <f t="shared" si="12"/>
        <v>0</v>
      </c>
      <c r="V49" s="387" t="str">
        <f t="shared" si="13"/>
        <v/>
      </c>
      <c r="X49" s="69"/>
    </row>
    <row r="50" spans="1:24" hidden="1" outlineLevel="1" x14ac:dyDescent="0.25">
      <c r="A50" s="6"/>
      <c r="C50" s="567" t="s">
        <v>346</v>
      </c>
      <c r="D50" s="83"/>
      <c r="E50" s="69"/>
      <c r="F50" s="83"/>
      <c r="G50" s="565">
        <f t="shared" si="6"/>
        <v>0</v>
      </c>
      <c r="H50" s="69"/>
      <c r="I50" s="69"/>
      <c r="J50" s="69"/>
      <c r="K50" s="83">
        <f t="shared" si="1"/>
        <v>0</v>
      </c>
      <c r="L50" s="69"/>
      <c r="M50" s="69"/>
      <c r="N50" s="69"/>
      <c r="O50" s="69"/>
      <c r="P50" s="69">
        <f t="shared" si="2"/>
        <v>0</v>
      </c>
      <c r="Q50" s="83"/>
      <c r="R50" s="83"/>
      <c r="S50" s="83">
        <f t="shared" si="7"/>
        <v>0</v>
      </c>
      <c r="T50" s="83">
        <v>0</v>
      </c>
      <c r="U50" s="83">
        <f t="shared" si="12"/>
        <v>0</v>
      </c>
      <c r="V50" s="387" t="str">
        <f t="shared" si="13"/>
        <v/>
      </c>
      <c r="X50" s="69"/>
    </row>
    <row r="51" spans="1:24" hidden="1" outlineLevel="1" x14ac:dyDescent="0.25">
      <c r="A51" s="6"/>
      <c r="C51" s="567" t="s">
        <v>347</v>
      </c>
      <c r="D51" s="83"/>
      <c r="E51" s="69"/>
      <c r="F51" s="83"/>
      <c r="G51" s="565">
        <f t="shared" si="6"/>
        <v>0</v>
      </c>
      <c r="H51" s="69"/>
      <c r="I51" s="69"/>
      <c r="J51" s="69"/>
      <c r="K51" s="83">
        <f t="shared" si="1"/>
        <v>0</v>
      </c>
      <c r="L51" s="69"/>
      <c r="M51" s="69"/>
      <c r="N51" s="69"/>
      <c r="O51" s="69"/>
      <c r="P51" s="69">
        <f t="shared" si="2"/>
        <v>0</v>
      </c>
      <c r="Q51" s="83"/>
      <c r="R51" s="83"/>
      <c r="S51" s="83">
        <f t="shared" si="7"/>
        <v>0</v>
      </c>
      <c r="T51" s="83">
        <v>0</v>
      </c>
      <c r="U51" s="83">
        <f t="shared" si="12"/>
        <v>0</v>
      </c>
      <c r="V51" s="387" t="str">
        <f t="shared" si="13"/>
        <v/>
      </c>
      <c r="X51" s="69"/>
    </row>
    <row r="52" spans="1:24" hidden="1" outlineLevel="1" x14ac:dyDescent="0.25">
      <c r="A52" s="6"/>
      <c r="C52" s="567" t="s">
        <v>348</v>
      </c>
      <c r="D52" s="83"/>
      <c r="E52" s="69"/>
      <c r="F52" s="83"/>
      <c r="G52" s="565">
        <f t="shared" si="6"/>
        <v>0</v>
      </c>
      <c r="H52" s="69"/>
      <c r="I52" s="69"/>
      <c r="J52" s="69"/>
      <c r="K52" s="83">
        <f t="shared" si="1"/>
        <v>0</v>
      </c>
      <c r="L52" s="69"/>
      <c r="M52" s="69"/>
      <c r="N52" s="69"/>
      <c r="O52" s="69"/>
      <c r="P52" s="69">
        <f t="shared" si="2"/>
        <v>0</v>
      </c>
      <c r="Q52" s="83"/>
      <c r="R52" s="83"/>
      <c r="S52" s="83">
        <f t="shared" si="7"/>
        <v>0</v>
      </c>
      <c r="T52" s="83">
        <v>0</v>
      </c>
      <c r="U52" s="83">
        <f t="shared" si="12"/>
        <v>0</v>
      </c>
      <c r="V52" s="387" t="str">
        <f t="shared" si="13"/>
        <v/>
      </c>
      <c r="X52" s="69"/>
    </row>
    <row r="53" spans="1:24" collapsed="1" x14ac:dyDescent="0.25">
      <c r="A53" s="6"/>
      <c r="C53" s="564" t="s">
        <v>321</v>
      </c>
      <c r="D53" s="565">
        <v>409306</v>
      </c>
      <c r="E53" s="565"/>
      <c r="F53" s="565">
        <v>220242</v>
      </c>
      <c r="G53" s="565">
        <f t="shared" si="6"/>
        <v>189064</v>
      </c>
      <c r="H53" s="69"/>
      <c r="I53" s="565">
        <v>7305</v>
      </c>
      <c r="J53" s="565">
        <v>140</v>
      </c>
      <c r="K53" s="565">
        <f t="shared" si="1"/>
        <v>416751</v>
      </c>
      <c r="L53" s="69"/>
      <c r="M53" s="565">
        <v>12525</v>
      </c>
      <c r="N53" s="69"/>
      <c r="O53" s="69"/>
      <c r="P53" s="565">
        <f t="shared" si="2"/>
        <v>12525</v>
      </c>
      <c r="Q53" s="565">
        <v>251000</v>
      </c>
      <c r="R53" s="565"/>
      <c r="S53" s="565">
        <f t="shared" si="7"/>
        <v>452589</v>
      </c>
      <c r="T53" s="565">
        <v>452589</v>
      </c>
      <c r="U53" s="565">
        <f t="shared" si="12"/>
        <v>35838</v>
      </c>
      <c r="V53" s="387">
        <f t="shared" si="13"/>
        <v>8.5993794855921166E-2</v>
      </c>
      <c r="X53" s="69"/>
    </row>
    <row r="54" spans="1:24" x14ac:dyDescent="0.25">
      <c r="A54" s="6"/>
      <c r="C54" s="566" t="s">
        <v>13</v>
      </c>
      <c r="D54" s="412">
        <v>197515</v>
      </c>
      <c r="E54" s="412"/>
      <c r="F54" s="412">
        <v>56212</v>
      </c>
      <c r="G54" s="412">
        <f t="shared" si="6"/>
        <v>141303</v>
      </c>
      <c r="H54" s="69"/>
      <c r="I54" s="412">
        <v>5460</v>
      </c>
      <c r="J54" s="412"/>
      <c r="K54" s="412">
        <f t="shared" si="1"/>
        <v>202975</v>
      </c>
      <c r="L54" s="69"/>
      <c r="M54" s="412">
        <v>9360</v>
      </c>
      <c r="N54" s="69"/>
      <c r="O54" s="69"/>
      <c r="P54" s="412">
        <f t="shared" si="2"/>
        <v>9360</v>
      </c>
      <c r="Q54" s="412">
        <v>56212</v>
      </c>
      <c r="R54" s="412"/>
      <c r="S54" s="412">
        <f t="shared" si="7"/>
        <v>206875</v>
      </c>
      <c r="T54" s="412">
        <v>206875</v>
      </c>
      <c r="U54" s="412">
        <f t="shared" si="12"/>
        <v>3900</v>
      </c>
      <c r="V54" s="387">
        <f t="shared" si="13"/>
        <v>1.9214188939524573E-2</v>
      </c>
      <c r="X54" s="69"/>
    </row>
    <row r="55" spans="1:24" hidden="1" outlineLevel="1" x14ac:dyDescent="0.25">
      <c r="A55" s="6"/>
      <c r="C55" s="567" t="s">
        <v>349</v>
      </c>
      <c r="D55" s="83"/>
      <c r="E55" s="69"/>
      <c r="F55" s="69"/>
      <c r="G55" s="565">
        <f t="shared" si="6"/>
        <v>0</v>
      </c>
      <c r="H55" s="69"/>
      <c r="I55" s="69"/>
      <c r="J55" s="69"/>
      <c r="K55" s="81">
        <f t="shared" si="1"/>
        <v>0</v>
      </c>
      <c r="L55" s="69"/>
      <c r="M55" s="69"/>
      <c r="N55" s="69"/>
      <c r="O55" s="69"/>
      <c r="P55" s="69">
        <f t="shared" si="2"/>
        <v>0</v>
      </c>
      <c r="Q55" s="69"/>
      <c r="R55" s="69"/>
      <c r="S55" s="69">
        <f t="shared" si="7"/>
        <v>0</v>
      </c>
      <c r="T55" s="69">
        <v>0</v>
      </c>
      <c r="U55" s="69">
        <f t="shared" si="12"/>
        <v>0</v>
      </c>
      <c r="V55" s="387" t="str">
        <f t="shared" si="13"/>
        <v/>
      </c>
      <c r="X55" s="69"/>
    </row>
    <row r="56" spans="1:24" hidden="1" outlineLevel="1" x14ac:dyDescent="0.25">
      <c r="A56" s="6"/>
      <c r="C56" s="567" t="s">
        <v>349</v>
      </c>
      <c r="D56" s="83"/>
      <c r="E56" s="69"/>
      <c r="F56" s="69"/>
      <c r="G56" s="565">
        <f t="shared" si="6"/>
        <v>0</v>
      </c>
      <c r="H56" s="69"/>
      <c r="I56" s="69"/>
      <c r="J56" s="69"/>
      <c r="K56" s="81">
        <f t="shared" si="1"/>
        <v>0</v>
      </c>
      <c r="L56" s="69"/>
      <c r="M56" s="69"/>
      <c r="N56" s="69"/>
      <c r="O56" s="69"/>
      <c r="P56" s="69">
        <f t="shared" si="2"/>
        <v>0</v>
      </c>
      <c r="Q56" s="69"/>
      <c r="R56" s="69"/>
      <c r="S56" s="69">
        <f t="shared" si="7"/>
        <v>0</v>
      </c>
      <c r="T56" s="69">
        <v>0</v>
      </c>
      <c r="U56" s="69">
        <f t="shared" si="12"/>
        <v>0</v>
      </c>
      <c r="V56" s="387" t="str">
        <f t="shared" si="13"/>
        <v/>
      </c>
      <c r="X56" s="69"/>
    </row>
    <row r="57" spans="1:24" hidden="1" outlineLevel="1" x14ac:dyDescent="0.25">
      <c r="A57" s="6"/>
      <c r="C57" s="567" t="s">
        <v>350</v>
      </c>
      <c r="D57" s="83"/>
      <c r="E57" s="69"/>
      <c r="F57" s="69"/>
      <c r="G57" s="565">
        <f t="shared" si="6"/>
        <v>0</v>
      </c>
      <c r="H57" s="69"/>
      <c r="I57" s="69"/>
      <c r="J57" s="69"/>
      <c r="K57" s="81">
        <f t="shared" si="1"/>
        <v>0</v>
      </c>
      <c r="L57" s="69"/>
      <c r="M57" s="69"/>
      <c r="N57" s="69"/>
      <c r="O57" s="69"/>
      <c r="P57" s="69">
        <f t="shared" si="2"/>
        <v>0</v>
      </c>
      <c r="Q57" s="69"/>
      <c r="R57" s="69"/>
      <c r="S57" s="69">
        <f t="shared" si="7"/>
        <v>0</v>
      </c>
      <c r="T57" s="69">
        <v>0</v>
      </c>
      <c r="U57" s="69">
        <f t="shared" si="12"/>
        <v>0</v>
      </c>
      <c r="V57" s="387" t="str">
        <f t="shared" si="13"/>
        <v/>
      </c>
      <c r="X57" s="69"/>
    </row>
    <row r="58" spans="1:24" collapsed="1" x14ac:dyDescent="0.25">
      <c r="A58" s="6"/>
      <c r="C58" s="564" t="s">
        <v>310</v>
      </c>
      <c r="D58" s="83"/>
      <c r="E58" s="69"/>
      <c r="F58" s="69"/>
      <c r="G58" s="565">
        <f t="shared" si="6"/>
        <v>0</v>
      </c>
      <c r="H58" s="69"/>
      <c r="I58" s="565">
        <v>3419</v>
      </c>
      <c r="J58" s="565">
        <v>144916</v>
      </c>
      <c r="K58" s="565">
        <f t="shared" si="1"/>
        <v>148335</v>
      </c>
      <c r="L58" s="69"/>
      <c r="M58" s="565">
        <v>5860</v>
      </c>
      <c r="N58" s="69"/>
      <c r="O58" s="69"/>
      <c r="P58" s="565">
        <f t="shared" si="2"/>
        <v>5860</v>
      </c>
      <c r="Q58" s="565">
        <v>273000</v>
      </c>
      <c r="R58" s="69"/>
      <c r="S58" s="565">
        <f t="shared" si="7"/>
        <v>278860</v>
      </c>
      <c r="T58" s="565">
        <v>278860</v>
      </c>
      <c r="U58" s="565">
        <f t="shared" si="12"/>
        <v>130525</v>
      </c>
      <c r="V58" s="387">
        <f t="shared" si="13"/>
        <v>0.87993393332659187</v>
      </c>
      <c r="X58" s="69"/>
    </row>
    <row r="59" spans="1:24" x14ac:dyDescent="0.25">
      <c r="A59" s="6"/>
      <c r="C59" s="566" t="s">
        <v>13</v>
      </c>
      <c r="D59" s="412"/>
      <c r="E59" s="69"/>
      <c r="F59" s="69"/>
      <c r="G59" s="565">
        <f t="shared" si="6"/>
        <v>0</v>
      </c>
      <c r="H59" s="69"/>
      <c r="I59" s="412">
        <v>2555</v>
      </c>
      <c r="J59" s="412">
        <v>33000</v>
      </c>
      <c r="K59" s="412">
        <f t="shared" si="1"/>
        <v>35555</v>
      </c>
      <c r="L59" s="69"/>
      <c r="M59" s="412">
        <v>4380</v>
      </c>
      <c r="N59" s="69"/>
      <c r="O59" s="69"/>
      <c r="P59" s="412">
        <f t="shared" si="2"/>
        <v>4380</v>
      </c>
      <c r="Q59" s="565">
        <v>33000</v>
      </c>
      <c r="R59" s="69"/>
      <c r="S59" s="83">
        <f t="shared" si="7"/>
        <v>37380</v>
      </c>
      <c r="T59" s="412">
        <v>37380</v>
      </c>
      <c r="U59" s="83">
        <f t="shared" si="12"/>
        <v>1825</v>
      </c>
      <c r="V59" s="387">
        <f t="shared" si="13"/>
        <v>5.1328927014484604E-2</v>
      </c>
      <c r="X59" s="69"/>
    </row>
    <row r="60" spans="1:24" hidden="1" outlineLevel="1" x14ac:dyDescent="0.25">
      <c r="A60" s="6"/>
      <c r="C60" s="567" t="s">
        <v>351</v>
      </c>
      <c r="D60" s="83"/>
      <c r="E60" s="69"/>
      <c r="F60" s="69"/>
      <c r="G60" s="565">
        <f t="shared" si="6"/>
        <v>0</v>
      </c>
      <c r="H60" s="69"/>
      <c r="I60" s="69"/>
      <c r="J60" s="69"/>
      <c r="K60" s="81">
        <f t="shared" si="1"/>
        <v>0</v>
      </c>
      <c r="L60" s="69"/>
      <c r="M60" s="69"/>
      <c r="N60" s="69"/>
      <c r="O60" s="69"/>
      <c r="P60" s="81">
        <f t="shared" si="2"/>
        <v>0</v>
      </c>
      <c r="Q60" s="69"/>
      <c r="R60" s="69"/>
      <c r="S60" s="83">
        <f t="shared" si="7"/>
        <v>0</v>
      </c>
      <c r="T60" s="69"/>
      <c r="U60" s="69"/>
      <c r="V60" s="260"/>
      <c r="X60" s="69"/>
    </row>
    <row r="61" spans="1:24" collapsed="1" x14ac:dyDescent="0.25">
      <c r="A61" s="6"/>
      <c r="C61" s="64"/>
      <c r="D61" s="69"/>
      <c r="E61" s="69"/>
      <c r="F61" s="69"/>
      <c r="G61" s="565">
        <f t="shared" si="6"/>
        <v>0</v>
      </c>
      <c r="H61" s="69"/>
      <c r="I61" s="69"/>
      <c r="J61" s="69"/>
      <c r="K61" s="69"/>
      <c r="L61" s="69"/>
      <c r="M61" s="69"/>
      <c r="N61" s="69"/>
      <c r="O61" s="69"/>
      <c r="P61" s="69"/>
      <c r="Q61" s="69"/>
      <c r="R61" s="69"/>
      <c r="S61" s="104"/>
      <c r="T61" s="69"/>
      <c r="U61" s="69"/>
      <c r="V61" s="260"/>
      <c r="X61" s="69"/>
    </row>
    <row r="62" spans="1:24" x14ac:dyDescent="0.25">
      <c r="A62" s="6"/>
      <c r="C62" s="64"/>
      <c r="D62" s="69"/>
      <c r="E62" s="69"/>
      <c r="F62" s="69"/>
      <c r="G62" s="69"/>
      <c r="H62" s="69"/>
      <c r="I62" s="69"/>
      <c r="J62" s="69"/>
      <c r="K62" s="69"/>
      <c r="L62" s="69"/>
      <c r="M62" s="69"/>
      <c r="N62" s="69"/>
      <c r="O62" s="69"/>
      <c r="P62" s="69"/>
      <c r="Q62" s="69"/>
      <c r="R62" s="69"/>
      <c r="S62" s="104"/>
      <c r="T62" s="69"/>
      <c r="U62" s="69"/>
      <c r="V62" s="260"/>
      <c r="X62" s="69"/>
    </row>
    <row r="63" spans="1:24" x14ac:dyDescent="0.25">
      <c r="A63" s="6"/>
      <c r="C63" s="61" t="s">
        <v>41</v>
      </c>
      <c r="D63" s="91"/>
      <c r="E63" s="91"/>
      <c r="F63" s="91"/>
      <c r="G63" s="91">
        <f t="shared" si="6"/>
        <v>0</v>
      </c>
      <c r="H63" s="91"/>
      <c r="I63" s="91"/>
      <c r="J63" s="91"/>
      <c r="K63" s="91">
        <f t="shared" si="1"/>
        <v>0</v>
      </c>
      <c r="L63" s="91"/>
      <c r="M63" s="91"/>
      <c r="N63" s="91"/>
      <c r="O63" s="91"/>
      <c r="P63" s="91">
        <f t="shared" si="2"/>
        <v>0</v>
      </c>
      <c r="Q63" s="91"/>
      <c r="R63" s="91"/>
      <c r="S63" s="404">
        <f t="shared" si="7"/>
        <v>0</v>
      </c>
      <c r="T63" s="91">
        <v>0</v>
      </c>
      <c r="U63" s="91">
        <f t="shared" si="8"/>
        <v>0</v>
      </c>
      <c r="V63" s="391" t="str">
        <f t="shared" si="9"/>
        <v/>
      </c>
      <c r="X63" s="91"/>
    </row>
    <row r="64" spans="1:24" x14ac:dyDescent="0.25">
      <c r="A64" s="6"/>
      <c r="C64" s="62" t="s">
        <v>66</v>
      </c>
      <c r="D64" s="100">
        <v>1537396</v>
      </c>
      <c r="E64" s="100"/>
      <c r="F64" s="100">
        <v>1249566</v>
      </c>
      <c r="G64" s="100">
        <f t="shared" si="6"/>
        <v>287830</v>
      </c>
      <c r="H64" s="100"/>
      <c r="I64" s="100">
        <v>19293</v>
      </c>
      <c r="J64" s="100">
        <f>228146+14300</f>
        <v>242446</v>
      </c>
      <c r="K64" s="100">
        <f t="shared" si="1"/>
        <v>1799135</v>
      </c>
      <c r="L64" s="100"/>
      <c r="M64" s="100">
        <f>M67+M72</f>
        <v>33075</v>
      </c>
      <c r="N64" s="100"/>
      <c r="O64" s="100"/>
      <c r="P64" s="100">
        <f t="shared" si="2"/>
        <v>33075</v>
      </c>
      <c r="Q64" s="100">
        <f>Q67+Q72</f>
        <v>1364650</v>
      </c>
      <c r="R64" s="100"/>
      <c r="S64" s="208">
        <f t="shared" si="7"/>
        <v>1685555</v>
      </c>
      <c r="T64" s="100">
        <f>T67+T72</f>
        <v>1685555</v>
      </c>
      <c r="U64" s="100">
        <f t="shared" si="8"/>
        <v>-113580</v>
      </c>
      <c r="V64" s="389">
        <f t="shared" si="9"/>
        <v>-6.3130337634474343E-2</v>
      </c>
      <c r="X64" s="100"/>
    </row>
    <row r="65" spans="1:24" x14ac:dyDescent="0.25">
      <c r="A65" s="6"/>
      <c r="C65" s="59" t="s">
        <v>13</v>
      </c>
      <c r="D65" s="81">
        <v>615580</v>
      </c>
      <c r="E65" s="81"/>
      <c r="F65" s="81">
        <v>371562</v>
      </c>
      <c r="G65" s="81">
        <f t="shared" si="6"/>
        <v>244018</v>
      </c>
      <c r="H65" s="81"/>
      <c r="I65" s="81">
        <v>14420</v>
      </c>
      <c r="J65" s="81">
        <f>102300</f>
        <v>102300</v>
      </c>
      <c r="K65" s="81">
        <f t="shared" si="1"/>
        <v>732300</v>
      </c>
      <c r="L65" s="81"/>
      <c r="M65" s="81">
        <f>M68+M73</f>
        <v>24720</v>
      </c>
      <c r="N65" s="81"/>
      <c r="O65" s="81"/>
      <c r="P65" s="81">
        <f t="shared" si="2"/>
        <v>24720</v>
      </c>
      <c r="Q65" s="81">
        <f>Q68+Q73</f>
        <v>371562</v>
      </c>
      <c r="R65" s="81"/>
      <c r="S65" s="83">
        <f t="shared" si="7"/>
        <v>640300</v>
      </c>
      <c r="T65" s="81">
        <f>T68+T73</f>
        <v>640300</v>
      </c>
      <c r="U65" s="81">
        <f t="shared" si="8"/>
        <v>-92000</v>
      </c>
      <c r="V65" s="385">
        <f t="shared" si="9"/>
        <v>-0.12563157176020756</v>
      </c>
      <c r="X65" s="81"/>
    </row>
    <row r="66" spans="1:24" x14ac:dyDescent="0.25">
      <c r="A66" s="6"/>
      <c r="C66" s="59"/>
      <c r="D66" s="81"/>
      <c r="E66" s="81"/>
      <c r="F66" s="81"/>
      <c r="G66" s="81">
        <f t="shared" si="6"/>
        <v>0</v>
      </c>
      <c r="H66" s="81"/>
      <c r="I66" s="81"/>
      <c r="J66" s="81"/>
      <c r="K66" s="81">
        <f t="shared" si="1"/>
        <v>0</v>
      </c>
      <c r="L66" s="81"/>
      <c r="M66" s="81"/>
      <c r="N66" s="81"/>
      <c r="O66" s="81"/>
      <c r="P66" s="81">
        <f t="shared" si="2"/>
        <v>0</v>
      </c>
      <c r="Q66" s="81"/>
      <c r="R66" s="81"/>
      <c r="S66" s="83">
        <f t="shared" si="7"/>
        <v>0</v>
      </c>
      <c r="T66" s="81">
        <v>0</v>
      </c>
      <c r="U66" s="81">
        <f t="shared" si="8"/>
        <v>0</v>
      </c>
      <c r="V66" s="385" t="str">
        <f t="shared" si="9"/>
        <v/>
      </c>
      <c r="X66" s="81"/>
    </row>
    <row r="67" spans="1:24" x14ac:dyDescent="0.25">
      <c r="A67" s="6"/>
      <c r="C67" s="564" t="s">
        <v>310</v>
      </c>
      <c r="D67" s="565">
        <v>1165062</v>
      </c>
      <c r="E67" s="565"/>
      <c r="F67" s="565">
        <v>838566</v>
      </c>
      <c r="G67" s="565">
        <f t="shared" si="6"/>
        <v>326496</v>
      </c>
      <c r="H67" s="69"/>
      <c r="I67" s="565">
        <v>12690</v>
      </c>
      <c r="J67" s="565">
        <v>228146</v>
      </c>
      <c r="K67" s="565">
        <f t="shared" si="1"/>
        <v>1405898</v>
      </c>
      <c r="L67" s="565"/>
      <c r="M67" s="565">
        <v>21755</v>
      </c>
      <c r="N67" s="565"/>
      <c r="O67" s="565"/>
      <c r="P67" s="565">
        <f t="shared" si="2"/>
        <v>21755</v>
      </c>
      <c r="Q67" s="565">
        <v>938650</v>
      </c>
      <c r="R67" s="69"/>
      <c r="S67" s="83">
        <f t="shared" si="7"/>
        <v>1286901</v>
      </c>
      <c r="T67" s="83">
        <v>1286901</v>
      </c>
      <c r="U67" s="83">
        <f t="shared" si="8"/>
        <v>-118997</v>
      </c>
      <c r="V67" s="387">
        <f t="shared" si="9"/>
        <v>-8.4641275540615318E-2</v>
      </c>
      <c r="X67" s="69"/>
    </row>
    <row r="68" spans="1:24" s="146" customFormat="1" x14ac:dyDescent="0.25">
      <c r="C68" s="566" t="s">
        <v>13</v>
      </c>
      <c r="D68" s="412">
        <v>436780</v>
      </c>
      <c r="E68" s="412"/>
      <c r="F68" s="412">
        <v>192762</v>
      </c>
      <c r="G68" s="412">
        <f t="shared" si="6"/>
        <v>244018</v>
      </c>
      <c r="H68" s="5"/>
      <c r="I68" s="412">
        <v>9485</v>
      </c>
      <c r="J68" s="412">
        <v>102300</v>
      </c>
      <c r="K68" s="412">
        <f t="shared" si="1"/>
        <v>548565</v>
      </c>
      <c r="L68" s="412"/>
      <c r="M68" s="412">
        <v>16260</v>
      </c>
      <c r="N68" s="412"/>
      <c r="O68" s="412"/>
      <c r="P68" s="412">
        <f t="shared" si="2"/>
        <v>16260</v>
      </c>
      <c r="Q68" s="412">
        <v>192762</v>
      </c>
      <c r="R68" s="5"/>
      <c r="S68" s="83">
        <f t="shared" si="7"/>
        <v>453040</v>
      </c>
      <c r="T68" s="83">
        <v>453040</v>
      </c>
      <c r="U68" s="83">
        <f t="shared" ref="U68:U74" si="14">T68-K68</f>
        <v>-95525</v>
      </c>
      <c r="V68" s="568">
        <f t="shared" ref="V68:V74" si="15">IF(K68=0,"",U68/K68)</f>
        <v>-0.17413615524140258</v>
      </c>
      <c r="X68" s="5"/>
    </row>
    <row r="69" spans="1:24" hidden="1" outlineLevel="1" x14ac:dyDescent="0.25">
      <c r="A69" s="6"/>
      <c r="C69" s="567" t="s">
        <v>352</v>
      </c>
      <c r="D69" s="81"/>
      <c r="E69" s="81"/>
      <c r="F69" s="81"/>
      <c r="G69" s="81">
        <f t="shared" si="6"/>
        <v>0</v>
      </c>
      <c r="H69" s="69"/>
      <c r="I69" s="69"/>
      <c r="J69" s="69"/>
      <c r="K69" s="81">
        <f t="shared" ref="K69:K75" si="16">D69+J69+H69+I69</f>
        <v>0</v>
      </c>
      <c r="L69" s="81"/>
      <c r="M69" s="81"/>
      <c r="N69" s="81"/>
      <c r="O69" s="81"/>
      <c r="P69" s="81">
        <f t="shared" ref="P69:P73" si="17">SUM(L69:O69)</f>
        <v>0</v>
      </c>
      <c r="Q69" s="81"/>
      <c r="R69" s="69"/>
      <c r="S69" s="83">
        <f t="shared" si="7"/>
        <v>0</v>
      </c>
      <c r="T69" s="83">
        <v>0</v>
      </c>
      <c r="U69" s="83">
        <f t="shared" si="14"/>
        <v>0</v>
      </c>
      <c r="V69" s="387" t="str">
        <f t="shared" si="15"/>
        <v/>
      </c>
      <c r="X69" s="69"/>
    </row>
    <row r="70" spans="1:24" hidden="1" outlineLevel="1" x14ac:dyDescent="0.25">
      <c r="A70" s="6"/>
      <c r="C70" s="567" t="s">
        <v>353</v>
      </c>
      <c r="D70" s="81"/>
      <c r="E70" s="81"/>
      <c r="F70" s="81"/>
      <c r="G70" s="81">
        <f t="shared" si="6"/>
        <v>0</v>
      </c>
      <c r="H70" s="69"/>
      <c r="I70" s="69"/>
      <c r="J70" s="69"/>
      <c r="K70" s="81">
        <f t="shared" si="16"/>
        <v>0</v>
      </c>
      <c r="L70" s="81"/>
      <c r="M70" s="81"/>
      <c r="N70" s="81"/>
      <c r="O70" s="81"/>
      <c r="P70" s="81">
        <f t="shared" si="17"/>
        <v>0</v>
      </c>
      <c r="Q70" s="81"/>
      <c r="R70" s="69"/>
      <c r="S70" s="83">
        <f t="shared" si="7"/>
        <v>0</v>
      </c>
      <c r="T70" s="83">
        <v>0</v>
      </c>
      <c r="U70" s="83">
        <f t="shared" si="14"/>
        <v>0</v>
      </c>
      <c r="V70" s="387" t="str">
        <f t="shared" si="15"/>
        <v/>
      </c>
      <c r="X70" s="69"/>
    </row>
    <row r="71" spans="1:24" hidden="1" outlineLevel="1" x14ac:dyDescent="0.25">
      <c r="A71" s="6"/>
      <c r="C71" s="567" t="s">
        <v>354</v>
      </c>
      <c r="D71" s="81"/>
      <c r="E71" s="81"/>
      <c r="F71" s="81"/>
      <c r="G71" s="81">
        <f t="shared" si="6"/>
        <v>0</v>
      </c>
      <c r="H71" s="69"/>
      <c r="I71" s="69"/>
      <c r="J71" s="69"/>
      <c r="K71" s="81">
        <f t="shared" si="16"/>
        <v>0</v>
      </c>
      <c r="L71" s="81"/>
      <c r="M71" s="81"/>
      <c r="N71" s="81"/>
      <c r="O71" s="81"/>
      <c r="P71" s="81">
        <f t="shared" si="17"/>
        <v>0</v>
      </c>
      <c r="Q71" s="81"/>
      <c r="R71" s="69"/>
      <c r="S71" s="83">
        <f t="shared" si="7"/>
        <v>0</v>
      </c>
      <c r="T71" s="83">
        <v>0</v>
      </c>
      <c r="U71" s="83">
        <f t="shared" si="14"/>
        <v>0</v>
      </c>
      <c r="V71" s="387" t="str">
        <f t="shared" si="15"/>
        <v/>
      </c>
      <c r="X71" s="69"/>
    </row>
    <row r="72" spans="1:24" collapsed="1" x14ac:dyDescent="0.25">
      <c r="A72" s="6"/>
      <c r="C72" s="564" t="s">
        <v>320</v>
      </c>
      <c r="D72" s="565">
        <v>372334</v>
      </c>
      <c r="E72" s="565"/>
      <c r="F72" s="565">
        <v>411000</v>
      </c>
      <c r="G72" s="565">
        <f t="shared" si="6"/>
        <v>-38666</v>
      </c>
      <c r="H72" s="69"/>
      <c r="I72" s="565">
        <v>6603</v>
      </c>
      <c r="J72" s="565">
        <v>14300</v>
      </c>
      <c r="K72" s="565">
        <f t="shared" si="16"/>
        <v>393237</v>
      </c>
      <c r="L72" s="565"/>
      <c r="M72" s="565">
        <v>11320</v>
      </c>
      <c r="N72" s="565"/>
      <c r="O72" s="565"/>
      <c r="P72" s="565">
        <f t="shared" si="17"/>
        <v>11320</v>
      </c>
      <c r="Q72" s="565">
        <v>426000</v>
      </c>
      <c r="R72" s="69"/>
      <c r="S72" s="83">
        <f t="shared" si="7"/>
        <v>398654</v>
      </c>
      <c r="T72" s="83">
        <v>398654</v>
      </c>
      <c r="U72" s="83">
        <f t="shared" si="14"/>
        <v>5417</v>
      </c>
      <c r="V72" s="387">
        <f t="shared" si="15"/>
        <v>1.3775407705785569E-2</v>
      </c>
      <c r="X72" s="69"/>
    </row>
    <row r="73" spans="1:24" s="146" customFormat="1" x14ac:dyDescent="0.25">
      <c r="C73" s="566" t="s">
        <v>13</v>
      </c>
      <c r="D73" s="412">
        <v>178800</v>
      </c>
      <c r="E73" s="412"/>
      <c r="F73" s="412">
        <v>178800</v>
      </c>
      <c r="G73" s="412">
        <f t="shared" si="6"/>
        <v>0</v>
      </c>
      <c r="H73" s="5"/>
      <c r="I73" s="412">
        <v>4935</v>
      </c>
      <c r="J73" s="412"/>
      <c r="K73" s="412">
        <f t="shared" si="16"/>
        <v>183735</v>
      </c>
      <c r="L73" s="412"/>
      <c r="M73" s="412">
        <v>8460</v>
      </c>
      <c r="N73" s="412"/>
      <c r="O73" s="412"/>
      <c r="P73" s="412">
        <f t="shared" si="17"/>
        <v>8460</v>
      </c>
      <c r="Q73" s="412">
        <v>178800</v>
      </c>
      <c r="R73" s="5"/>
      <c r="S73" s="83">
        <f t="shared" si="7"/>
        <v>187260</v>
      </c>
      <c r="T73" s="83">
        <v>187260</v>
      </c>
      <c r="U73" s="83">
        <f t="shared" si="14"/>
        <v>3525</v>
      </c>
      <c r="V73" s="568">
        <f t="shared" si="15"/>
        <v>1.918523961139685E-2</v>
      </c>
      <c r="X73" s="5"/>
    </row>
    <row r="74" spans="1:24" hidden="1" outlineLevel="1" x14ac:dyDescent="0.25">
      <c r="A74" s="6"/>
      <c r="C74" s="567" t="s">
        <v>355</v>
      </c>
      <c r="D74" s="69"/>
      <c r="E74" s="69"/>
      <c r="F74" s="69"/>
      <c r="G74" s="565">
        <f t="shared" si="6"/>
        <v>0</v>
      </c>
      <c r="H74" s="69"/>
      <c r="I74" s="69"/>
      <c r="J74" s="69"/>
      <c r="K74" s="81">
        <f t="shared" si="16"/>
        <v>0</v>
      </c>
      <c r="L74" s="69"/>
      <c r="M74" s="69"/>
      <c r="N74" s="69"/>
      <c r="O74" s="69"/>
      <c r="P74" s="69"/>
      <c r="Q74" s="69"/>
      <c r="R74" s="69"/>
      <c r="S74" s="83">
        <f t="shared" si="7"/>
        <v>0</v>
      </c>
      <c r="T74" s="69"/>
      <c r="U74" s="69">
        <f t="shared" si="14"/>
        <v>0</v>
      </c>
      <c r="V74" s="387" t="str">
        <f t="shared" si="15"/>
        <v/>
      </c>
      <c r="X74" s="69"/>
    </row>
    <row r="75" spans="1:24" collapsed="1" x14ac:dyDescent="0.25">
      <c r="A75" s="6"/>
      <c r="C75" s="64"/>
      <c r="D75" s="69"/>
      <c r="E75" s="69"/>
      <c r="F75" s="69"/>
      <c r="G75" s="69"/>
      <c r="H75" s="69"/>
      <c r="I75" s="69"/>
      <c r="J75" s="69"/>
      <c r="K75" s="81">
        <f t="shared" si="16"/>
        <v>0</v>
      </c>
      <c r="L75" s="69"/>
      <c r="M75" s="69"/>
      <c r="N75" s="69"/>
      <c r="O75" s="69"/>
      <c r="P75" s="69"/>
      <c r="Q75" s="69"/>
      <c r="R75" s="69"/>
      <c r="S75" s="104"/>
      <c r="T75" s="69"/>
      <c r="U75" s="69"/>
      <c r="V75" s="260"/>
      <c r="X75" s="69"/>
    </row>
    <row r="76" spans="1:24" x14ac:dyDescent="0.25">
      <c r="A76" s="6"/>
      <c r="C76" s="64"/>
      <c r="D76" s="69"/>
      <c r="E76" s="69"/>
      <c r="F76" s="69"/>
      <c r="G76" s="69"/>
      <c r="H76" s="69"/>
      <c r="I76" s="69"/>
      <c r="J76" s="69"/>
      <c r="K76" s="69"/>
      <c r="L76" s="69"/>
      <c r="M76" s="69"/>
      <c r="N76" s="69"/>
      <c r="O76" s="69"/>
      <c r="P76" s="69"/>
      <c r="Q76" s="69"/>
      <c r="R76" s="69"/>
      <c r="S76" s="104"/>
      <c r="T76" s="69"/>
      <c r="U76" s="69"/>
      <c r="V76" s="260"/>
      <c r="X76" s="69"/>
    </row>
    <row r="77" spans="1:24" x14ac:dyDescent="0.25">
      <c r="A77" s="6"/>
      <c r="C77" s="61" t="s">
        <v>41</v>
      </c>
      <c r="D77" s="91"/>
      <c r="E77" s="91"/>
      <c r="F77" s="91"/>
      <c r="G77" s="91">
        <f t="shared" si="6"/>
        <v>0</v>
      </c>
      <c r="H77" s="91"/>
      <c r="I77" s="91"/>
      <c r="J77" s="91"/>
      <c r="K77" s="91">
        <f t="shared" ref="K77:K148" si="18">D77+J77+H77+I77</f>
        <v>0</v>
      </c>
      <c r="L77" s="91"/>
      <c r="M77" s="91"/>
      <c r="N77" s="91"/>
      <c r="O77" s="91"/>
      <c r="P77" s="91">
        <f t="shared" ref="P67:Q147" si="19">SUM(L77:O77)</f>
        <v>0</v>
      </c>
      <c r="Q77" s="91"/>
      <c r="R77" s="91"/>
      <c r="S77" s="404">
        <f t="shared" si="7"/>
        <v>0</v>
      </c>
      <c r="T77" s="91">
        <v>0</v>
      </c>
      <c r="U77" s="91">
        <f t="shared" si="8"/>
        <v>0</v>
      </c>
      <c r="V77" s="391" t="str">
        <f t="shared" si="9"/>
        <v/>
      </c>
      <c r="X77" s="91"/>
    </row>
    <row r="78" spans="1:24" ht="23.4" x14ac:dyDescent="0.25">
      <c r="A78" s="6"/>
      <c r="C78" s="62" t="s">
        <v>67</v>
      </c>
      <c r="D78" s="100">
        <v>490545</v>
      </c>
      <c r="E78" s="100"/>
      <c r="F78" s="100">
        <v>111800</v>
      </c>
      <c r="G78" s="100">
        <f t="shared" si="6"/>
        <v>378745</v>
      </c>
      <c r="H78" s="100"/>
      <c r="I78" s="100">
        <v>6556</v>
      </c>
      <c r="J78" s="100">
        <f>233+4582</f>
        <v>4815</v>
      </c>
      <c r="K78" s="100">
        <f t="shared" si="18"/>
        <v>501916</v>
      </c>
      <c r="L78" s="100"/>
      <c r="M78" s="100">
        <f>M81+M82</f>
        <v>21535</v>
      </c>
      <c r="N78" s="100"/>
      <c r="O78" s="100"/>
      <c r="P78" s="100">
        <f t="shared" si="19"/>
        <v>21535</v>
      </c>
      <c r="Q78" s="100">
        <f>Q81+Q82</f>
        <v>112274</v>
      </c>
      <c r="R78" s="100"/>
      <c r="S78" s="208">
        <f t="shared" si="7"/>
        <v>512554</v>
      </c>
      <c r="T78" s="100">
        <v>512554</v>
      </c>
      <c r="U78" s="100">
        <f t="shared" si="8"/>
        <v>10638</v>
      </c>
      <c r="V78" s="389">
        <f t="shared" si="9"/>
        <v>2.1194781596920599E-2</v>
      </c>
      <c r="X78" s="100"/>
    </row>
    <row r="79" spans="1:24" x14ac:dyDescent="0.25">
      <c r="A79" s="6"/>
      <c r="C79" s="59" t="s">
        <v>13</v>
      </c>
      <c r="D79" s="81">
        <v>130068</v>
      </c>
      <c r="E79" s="81"/>
      <c r="F79" s="81">
        <v>687</v>
      </c>
      <c r="G79" s="81">
        <f t="shared" si="6"/>
        <v>129381</v>
      </c>
      <c r="H79" s="81"/>
      <c r="I79" s="81">
        <v>4900</v>
      </c>
      <c r="J79" s="81">
        <v>1540</v>
      </c>
      <c r="K79" s="81">
        <f t="shared" si="18"/>
        <v>136508</v>
      </c>
      <c r="L79" s="81"/>
      <c r="M79" s="81">
        <f>M83</f>
        <v>8400</v>
      </c>
      <c r="N79" s="81"/>
      <c r="O79" s="81"/>
      <c r="P79" s="81">
        <f t="shared" si="19"/>
        <v>8400</v>
      </c>
      <c r="Q79" s="81">
        <f>Q83</f>
        <v>687</v>
      </c>
      <c r="R79" s="81"/>
      <c r="S79" s="83">
        <f t="shared" si="7"/>
        <v>138468</v>
      </c>
      <c r="T79" s="81">
        <v>138468</v>
      </c>
      <c r="U79" s="81">
        <f t="shared" si="8"/>
        <v>1960</v>
      </c>
      <c r="V79" s="385">
        <f t="shared" si="9"/>
        <v>1.4358132856682393E-2</v>
      </c>
      <c r="X79" s="81"/>
    </row>
    <row r="80" spans="1:24" x14ac:dyDescent="0.25">
      <c r="A80" s="6"/>
      <c r="C80" s="59"/>
      <c r="D80" s="81"/>
      <c r="E80" s="81"/>
      <c r="F80" s="81"/>
      <c r="G80" s="81">
        <f t="shared" si="6"/>
        <v>0</v>
      </c>
      <c r="H80" s="81"/>
      <c r="I80" s="81"/>
      <c r="J80" s="81"/>
      <c r="K80" s="81">
        <f t="shared" si="18"/>
        <v>0</v>
      </c>
      <c r="L80" s="81"/>
      <c r="M80" s="81"/>
      <c r="N80" s="81"/>
      <c r="O80" s="81"/>
      <c r="P80" s="81">
        <f t="shared" si="19"/>
        <v>0</v>
      </c>
      <c r="Q80" s="81"/>
      <c r="R80" s="81"/>
      <c r="S80" s="83">
        <f t="shared" si="7"/>
        <v>0</v>
      </c>
      <c r="T80" s="81">
        <v>0</v>
      </c>
      <c r="U80" s="81">
        <f t="shared" si="8"/>
        <v>0</v>
      </c>
      <c r="V80" s="385" t="str">
        <f t="shared" si="9"/>
        <v/>
      </c>
      <c r="X80" s="81"/>
    </row>
    <row r="81" spans="1:24" x14ac:dyDescent="0.25">
      <c r="A81" s="6"/>
      <c r="C81" s="564" t="s">
        <v>356</v>
      </c>
      <c r="D81" s="565">
        <v>224663</v>
      </c>
      <c r="E81" s="565"/>
      <c r="F81" s="565">
        <v>19000</v>
      </c>
      <c r="G81" s="565">
        <f t="shared" si="6"/>
        <v>205663</v>
      </c>
      <c r="H81" s="565"/>
      <c r="I81" s="565"/>
      <c r="J81" s="565">
        <v>4582</v>
      </c>
      <c r="K81" s="565">
        <f t="shared" si="18"/>
        <v>229245</v>
      </c>
      <c r="L81" s="69"/>
      <c r="M81" s="565">
        <v>10295</v>
      </c>
      <c r="N81" s="69"/>
      <c r="O81" s="69"/>
      <c r="P81" s="565">
        <f t="shared" si="19"/>
        <v>10295</v>
      </c>
      <c r="Q81" s="565">
        <v>19000</v>
      </c>
      <c r="R81" s="565"/>
      <c r="S81" s="565">
        <f t="shared" si="7"/>
        <v>234958</v>
      </c>
      <c r="T81" s="565">
        <v>234958</v>
      </c>
      <c r="U81" s="565">
        <f t="shared" si="8"/>
        <v>5713</v>
      </c>
      <c r="V81" s="387">
        <f t="shared" si="9"/>
        <v>2.4920936116382037E-2</v>
      </c>
      <c r="X81" s="69"/>
    </row>
    <row r="82" spans="1:24" x14ac:dyDescent="0.25">
      <c r="A82" s="6"/>
      <c r="C82" s="564" t="s">
        <v>311</v>
      </c>
      <c r="D82" s="565">
        <v>265912</v>
      </c>
      <c r="E82" s="565"/>
      <c r="F82" s="565">
        <v>92800</v>
      </c>
      <c r="G82" s="565">
        <f t="shared" si="6"/>
        <v>173112</v>
      </c>
      <c r="H82" s="565"/>
      <c r="I82" s="565">
        <v>6556</v>
      </c>
      <c r="J82" s="565">
        <v>233</v>
      </c>
      <c r="K82" s="565">
        <f t="shared" si="18"/>
        <v>272701</v>
      </c>
      <c r="L82" s="69"/>
      <c r="M82" s="565">
        <v>11240</v>
      </c>
      <c r="N82" s="69"/>
      <c r="O82" s="69"/>
      <c r="P82" s="565">
        <f t="shared" si="19"/>
        <v>11240</v>
      </c>
      <c r="Q82" s="565">
        <v>93274</v>
      </c>
      <c r="R82" s="565"/>
      <c r="S82" s="565">
        <f t="shared" si="7"/>
        <v>277626</v>
      </c>
      <c r="T82" s="565">
        <v>277626</v>
      </c>
      <c r="U82" s="565">
        <f t="shared" ref="U82:U83" si="20">T82-K82</f>
        <v>4925</v>
      </c>
      <c r="V82" s="387">
        <f t="shared" ref="V82:V83" si="21">IF(K82=0,"",U82/K82)</f>
        <v>1.8060073120377263E-2</v>
      </c>
      <c r="X82" s="69"/>
    </row>
    <row r="83" spans="1:24" x14ac:dyDescent="0.25">
      <c r="A83" s="6"/>
      <c r="C83" s="566" t="s">
        <v>13</v>
      </c>
      <c r="D83" s="412">
        <v>130068</v>
      </c>
      <c r="E83" s="412"/>
      <c r="F83" s="412">
        <v>687</v>
      </c>
      <c r="G83" s="412">
        <f t="shared" si="6"/>
        <v>129381</v>
      </c>
      <c r="H83" s="412"/>
      <c r="I83" s="412">
        <v>4900</v>
      </c>
      <c r="J83" s="412">
        <v>1540</v>
      </c>
      <c r="K83" s="412">
        <f t="shared" si="18"/>
        <v>136508</v>
      </c>
      <c r="L83" s="69"/>
      <c r="M83" s="412">
        <v>8400</v>
      </c>
      <c r="N83" s="69"/>
      <c r="O83" s="69"/>
      <c r="P83" s="412">
        <f t="shared" si="19"/>
        <v>8400</v>
      </c>
      <c r="Q83" s="412">
        <v>687</v>
      </c>
      <c r="R83" s="412"/>
      <c r="S83" s="412">
        <f t="shared" si="7"/>
        <v>138468</v>
      </c>
      <c r="T83" s="412">
        <v>138468</v>
      </c>
      <c r="U83" s="412">
        <f t="shared" si="20"/>
        <v>1960</v>
      </c>
      <c r="V83" s="569">
        <f t="shared" si="21"/>
        <v>1.4358132856682393E-2</v>
      </c>
      <c r="X83" s="69"/>
    </row>
    <row r="84" spans="1:24" hidden="1" outlineLevel="1" x14ac:dyDescent="0.25">
      <c r="A84" s="6"/>
      <c r="C84" s="567" t="s">
        <v>128</v>
      </c>
      <c r="D84" s="69"/>
      <c r="E84" s="69"/>
      <c r="F84" s="69"/>
      <c r="G84" s="565">
        <f t="shared" si="6"/>
        <v>0</v>
      </c>
      <c r="H84" s="69"/>
      <c r="I84" s="69"/>
      <c r="J84" s="69"/>
      <c r="K84" s="81">
        <f t="shared" si="18"/>
        <v>0</v>
      </c>
      <c r="L84" s="69"/>
      <c r="M84" s="69"/>
      <c r="N84" s="69"/>
      <c r="O84" s="69"/>
      <c r="P84" s="69">
        <f t="shared" si="19"/>
        <v>0</v>
      </c>
      <c r="Q84" s="69"/>
      <c r="R84" s="69"/>
      <c r="S84" s="104">
        <f t="shared" si="7"/>
        <v>0</v>
      </c>
      <c r="T84" s="69"/>
      <c r="U84" s="69"/>
      <c r="V84" s="260"/>
      <c r="X84" s="69"/>
    </row>
    <row r="85" spans="1:24" hidden="1" outlineLevel="1" x14ac:dyDescent="0.25">
      <c r="A85" s="6"/>
      <c r="C85" s="567" t="s">
        <v>357</v>
      </c>
      <c r="D85" s="69"/>
      <c r="E85" s="69"/>
      <c r="F85" s="69"/>
      <c r="G85" s="565">
        <f t="shared" si="6"/>
        <v>0</v>
      </c>
      <c r="H85" s="69"/>
      <c r="I85" s="69"/>
      <c r="J85" s="69"/>
      <c r="K85" s="81">
        <f t="shared" si="18"/>
        <v>0</v>
      </c>
      <c r="L85" s="69"/>
      <c r="M85" s="69"/>
      <c r="N85" s="69"/>
      <c r="O85" s="69"/>
      <c r="P85" s="69">
        <f t="shared" si="19"/>
        <v>0</v>
      </c>
      <c r="Q85" s="69"/>
      <c r="R85" s="69"/>
      <c r="S85" s="104">
        <f t="shared" si="7"/>
        <v>0</v>
      </c>
      <c r="T85" s="69"/>
      <c r="U85" s="69"/>
      <c r="V85" s="260"/>
      <c r="X85" s="69"/>
    </row>
    <row r="86" spans="1:24" hidden="1" outlineLevel="1" x14ac:dyDescent="0.25">
      <c r="A86" s="6"/>
      <c r="C86" s="567" t="s">
        <v>358</v>
      </c>
      <c r="D86" s="69"/>
      <c r="E86" s="69"/>
      <c r="F86" s="69"/>
      <c r="G86" s="565">
        <f t="shared" si="6"/>
        <v>0</v>
      </c>
      <c r="H86" s="69"/>
      <c r="I86" s="69"/>
      <c r="J86" s="69"/>
      <c r="K86" s="81">
        <f t="shared" si="18"/>
        <v>0</v>
      </c>
      <c r="L86" s="69"/>
      <c r="M86" s="69"/>
      <c r="N86" s="69"/>
      <c r="O86" s="69"/>
      <c r="P86" s="69">
        <f t="shared" si="19"/>
        <v>0</v>
      </c>
      <c r="Q86" s="69"/>
      <c r="R86" s="69"/>
      <c r="S86" s="104">
        <f t="shared" si="7"/>
        <v>0</v>
      </c>
      <c r="T86" s="69"/>
      <c r="U86" s="69"/>
      <c r="V86" s="260"/>
      <c r="X86" s="69"/>
    </row>
    <row r="87" spans="1:24" hidden="1" outlineLevel="1" x14ac:dyDescent="0.25">
      <c r="A87" s="6"/>
      <c r="C87" s="564" t="s">
        <v>325</v>
      </c>
      <c r="D87" s="69"/>
      <c r="E87" s="69"/>
      <c r="F87" s="69"/>
      <c r="G87" s="565">
        <f t="shared" si="6"/>
        <v>0</v>
      </c>
      <c r="H87" s="69"/>
      <c r="I87" s="69"/>
      <c r="J87" s="69"/>
      <c r="K87" s="81">
        <f t="shared" si="18"/>
        <v>0</v>
      </c>
      <c r="L87" s="69"/>
      <c r="M87" s="69"/>
      <c r="N87" s="69"/>
      <c r="O87" s="69"/>
      <c r="P87" s="69">
        <f t="shared" si="19"/>
        <v>0</v>
      </c>
      <c r="Q87" s="69"/>
      <c r="R87" s="69"/>
      <c r="S87" s="104">
        <f t="shared" si="7"/>
        <v>0</v>
      </c>
      <c r="T87" s="69"/>
      <c r="U87" s="69"/>
      <c r="V87" s="260"/>
      <c r="X87" s="69"/>
    </row>
    <row r="88" spans="1:24" collapsed="1" x14ac:dyDescent="0.25">
      <c r="A88" s="6"/>
      <c r="C88" s="64"/>
      <c r="D88" s="69"/>
      <c r="E88" s="69"/>
      <c r="F88" s="69"/>
      <c r="G88" s="69"/>
      <c r="H88" s="69"/>
      <c r="I88" s="69"/>
      <c r="J88" s="69"/>
      <c r="K88" s="81">
        <f t="shared" si="18"/>
        <v>0</v>
      </c>
      <c r="L88" s="69"/>
      <c r="M88" s="69"/>
      <c r="N88" s="69"/>
      <c r="O88" s="69"/>
      <c r="P88" s="69"/>
      <c r="Q88" s="69"/>
      <c r="R88" s="69"/>
      <c r="S88" s="104"/>
      <c r="T88" s="69"/>
      <c r="U88" s="69"/>
      <c r="V88" s="260"/>
      <c r="X88" s="69"/>
    </row>
    <row r="89" spans="1:24" x14ac:dyDescent="0.25">
      <c r="A89" s="6"/>
      <c r="C89" s="64"/>
      <c r="D89" s="69"/>
      <c r="E89" s="69"/>
      <c r="F89" s="69"/>
      <c r="G89" s="69"/>
      <c r="H89" s="69"/>
      <c r="I89" s="69"/>
      <c r="J89" s="69"/>
      <c r="K89" s="69"/>
      <c r="L89" s="69"/>
      <c r="M89" s="69"/>
      <c r="N89" s="69"/>
      <c r="O89" s="69"/>
      <c r="P89" s="69"/>
      <c r="Q89" s="69"/>
      <c r="R89" s="69"/>
      <c r="S89" s="104"/>
      <c r="T89" s="69"/>
      <c r="U89" s="69"/>
      <c r="V89" s="260"/>
      <c r="X89" s="69"/>
    </row>
    <row r="90" spans="1:24" x14ac:dyDescent="0.25">
      <c r="A90" s="6"/>
      <c r="C90" s="52" t="s">
        <v>68</v>
      </c>
      <c r="D90" s="91">
        <f>D93</f>
        <v>5725000</v>
      </c>
      <c r="E90" s="91"/>
      <c r="F90" s="91"/>
      <c r="G90" s="91">
        <f t="shared" si="6"/>
        <v>5725000</v>
      </c>
      <c r="H90" s="91"/>
      <c r="I90" s="91">
        <f>I93</f>
        <v>0</v>
      </c>
      <c r="J90" s="91"/>
      <c r="K90" s="91">
        <f t="shared" si="18"/>
        <v>5725000</v>
      </c>
      <c r="L90" s="91"/>
      <c r="M90" s="91">
        <f>M93</f>
        <v>0</v>
      </c>
      <c r="N90" s="91"/>
      <c r="O90" s="91"/>
      <c r="P90" s="91">
        <f t="shared" si="19"/>
        <v>0</v>
      </c>
      <c r="Q90" s="91">
        <f>Q93</f>
        <v>0</v>
      </c>
      <c r="R90" s="91">
        <f>R93</f>
        <v>0</v>
      </c>
      <c r="S90" s="404">
        <f t="shared" si="7"/>
        <v>5725000</v>
      </c>
      <c r="T90" s="91">
        <f>T93</f>
        <v>5725000</v>
      </c>
      <c r="U90" s="91">
        <f t="shared" si="8"/>
        <v>0</v>
      </c>
      <c r="V90" s="391">
        <f t="shared" si="9"/>
        <v>0</v>
      </c>
      <c r="X90" s="91">
        <f>X93</f>
        <v>0</v>
      </c>
    </row>
    <row r="91" spans="1:24" x14ac:dyDescent="0.25">
      <c r="A91" s="6"/>
      <c r="C91" s="52"/>
      <c r="D91" s="91"/>
      <c r="E91" s="91"/>
      <c r="F91" s="91"/>
      <c r="G91" s="91">
        <f t="shared" si="6"/>
        <v>0</v>
      </c>
      <c r="H91" s="91"/>
      <c r="I91" s="91"/>
      <c r="J91" s="91"/>
      <c r="K91" s="91">
        <f t="shared" si="18"/>
        <v>0</v>
      </c>
      <c r="L91" s="91"/>
      <c r="M91" s="91"/>
      <c r="N91" s="91"/>
      <c r="O91" s="91"/>
      <c r="P91" s="91">
        <f t="shared" si="19"/>
        <v>0</v>
      </c>
      <c r="Q91" s="91"/>
      <c r="R91" s="91"/>
      <c r="S91" s="404">
        <f t="shared" si="7"/>
        <v>0</v>
      </c>
      <c r="T91" s="91">
        <v>0</v>
      </c>
      <c r="U91" s="91">
        <f t="shared" si="8"/>
        <v>0</v>
      </c>
      <c r="V91" s="391" t="str">
        <f t="shared" si="9"/>
        <v/>
      </c>
      <c r="X91" s="91"/>
    </row>
    <row r="92" spans="1:24" x14ac:dyDescent="0.25">
      <c r="A92" s="6"/>
      <c r="C92" s="61" t="s">
        <v>41</v>
      </c>
      <c r="D92" s="91"/>
      <c r="E92" s="91"/>
      <c r="F92" s="91"/>
      <c r="G92" s="91">
        <f t="shared" si="6"/>
        <v>0</v>
      </c>
      <c r="H92" s="91"/>
      <c r="I92" s="91"/>
      <c r="J92" s="91"/>
      <c r="K92" s="91">
        <f t="shared" si="18"/>
        <v>0</v>
      </c>
      <c r="L92" s="91"/>
      <c r="M92" s="91"/>
      <c r="N92" s="91"/>
      <c r="O92" s="91"/>
      <c r="P92" s="91">
        <f t="shared" si="19"/>
        <v>0</v>
      </c>
      <c r="Q92" s="91"/>
      <c r="R92" s="91"/>
      <c r="S92" s="404">
        <f t="shared" si="7"/>
        <v>0</v>
      </c>
      <c r="T92" s="91">
        <v>0</v>
      </c>
      <c r="U92" s="91">
        <f t="shared" si="8"/>
        <v>0</v>
      </c>
      <c r="V92" s="391" t="str">
        <f t="shared" si="9"/>
        <v/>
      </c>
      <c r="X92" s="91"/>
    </row>
    <row r="93" spans="1:24" ht="15" customHeight="1" x14ac:dyDescent="0.25">
      <c r="A93" s="6"/>
      <c r="C93" s="62" t="s">
        <v>69</v>
      </c>
      <c r="D93" s="100">
        <v>5725000</v>
      </c>
      <c r="E93" s="100"/>
      <c r="F93" s="100"/>
      <c r="G93" s="100">
        <f t="shared" si="6"/>
        <v>5725000</v>
      </c>
      <c r="H93" s="100"/>
      <c r="I93" s="100"/>
      <c r="J93" s="100"/>
      <c r="K93" s="100">
        <f t="shared" si="18"/>
        <v>5725000</v>
      </c>
      <c r="L93" s="100"/>
      <c r="M93" s="100"/>
      <c r="N93" s="100"/>
      <c r="O93" s="100"/>
      <c r="P93" s="100">
        <f t="shared" si="19"/>
        <v>0</v>
      </c>
      <c r="Q93" s="100"/>
      <c r="R93" s="100"/>
      <c r="S93" s="208">
        <f t="shared" si="7"/>
        <v>5725000</v>
      </c>
      <c r="T93" s="100">
        <v>5725000</v>
      </c>
      <c r="U93" s="100">
        <f t="shared" si="8"/>
        <v>0</v>
      </c>
      <c r="V93" s="389">
        <f t="shared" si="9"/>
        <v>0</v>
      </c>
      <c r="X93" s="100"/>
    </row>
    <row r="94" spans="1:24" x14ac:dyDescent="0.25">
      <c r="A94" s="6"/>
      <c r="C94" s="62"/>
      <c r="D94" s="100"/>
      <c r="E94" s="100"/>
      <c r="F94" s="100"/>
      <c r="G94" s="100">
        <f t="shared" si="6"/>
        <v>0</v>
      </c>
      <c r="H94" s="100"/>
      <c r="I94" s="100"/>
      <c r="J94" s="100"/>
      <c r="K94" s="100">
        <f t="shared" si="18"/>
        <v>0</v>
      </c>
      <c r="L94" s="100"/>
      <c r="M94" s="100"/>
      <c r="N94" s="100"/>
      <c r="O94" s="100"/>
      <c r="P94" s="100">
        <f t="shared" si="19"/>
        <v>0</v>
      </c>
      <c r="Q94" s="100"/>
      <c r="R94" s="100"/>
      <c r="S94" s="208">
        <f t="shared" si="7"/>
        <v>0</v>
      </c>
      <c r="T94" s="100">
        <v>0</v>
      </c>
      <c r="U94" s="100">
        <f t="shared" si="8"/>
        <v>0</v>
      </c>
      <c r="V94" s="389" t="str">
        <f t="shared" si="9"/>
        <v/>
      </c>
      <c r="X94" s="100"/>
    </row>
    <row r="95" spans="1:24" s="164" customFormat="1" x14ac:dyDescent="0.25">
      <c r="A95" s="6"/>
      <c r="B95" s="6"/>
      <c r="C95" s="66"/>
      <c r="D95" s="101"/>
      <c r="E95" s="101"/>
      <c r="F95" s="101"/>
      <c r="G95" s="101">
        <f t="shared" si="6"/>
        <v>0</v>
      </c>
      <c r="H95" s="101"/>
      <c r="I95" s="101"/>
      <c r="J95" s="101"/>
      <c r="K95" s="101">
        <f t="shared" si="18"/>
        <v>0</v>
      </c>
      <c r="L95" s="101"/>
      <c r="M95" s="101"/>
      <c r="N95" s="101"/>
      <c r="O95" s="101"/>
      <c r="P95" s="101">
        <f t="shared" si="19"/>
        <v>0</v>
      </c>
      <c r="Q95" s="101"/>
      <c r="R95" s="101"/>
      <c r="S95" s="407">
        <f t="shared" si="7"/>
        <v>0</v>
      </c>
      <c r="T95" s="101">
        <v>0</v>
      </c>
      <c r="U95" s="101">
        <f t="shared" si="8"/>
        <v>0</v>
      </c>
      <c r="V95" s="395" t="str">
        <f t="shared" si="9"/>
        <v/>
      </c>
      <c r="X95" s="101"/>
    </row>
    <row r="96" spans="1:24" x14ac:dyDescent="0.25">
      <c r="A96" s="6"/>
      <c r="C96" s="52" t="s">
        <v>70</v>
      </c>
      <c r="D96" s="91">
        <f>D100</f>
        <v>1373790</v>
      </c>
      <c r="E96" s="91"/>
      <c r="F96" s="91">
        <f>F100</f>
        <v>4990</v>
      </c>
      <c r="G96" s="91">
        <f t="shared" ref="G96:G122" si="22">D96-E96-F96</f>
        <v>1368800</v>
      </c>
      <c r="H96" s="91"/>
      <c r="I96" s="91">
        <f>I100</f>
        <v>2154</v>
      </c>
      <c r="J96" s="91">
        <f>J100</f>
        <v>0</v>
      </c>
      <c r="K96" s="91">
        <f t="shared" si="18"/>
        <v>1375944</v>
      </c>
      <c r="L96" s="91">
        <f>L100</f>
        <v>0</v>
      </c>
      <c r="M96" s="91">
        <f>M100</f>
        <v>3695</v>
      </c>
      <c r="N96" s="91"/>
      <c r="O96" s="91">
        <f>O100</f>
        <v>0</v>
      </c>
      <c r="P96" s="91">
        <f t="shared" si="19"/>
        <v>3695</v>
      </c>
      <c r="Q96" s="91">
        <f>Q100</f>
        <v>5100</v>
      </c>
      <c r="R96" s="91"/>
      <c r="S96" s="404">
        <f t="shared" ref="S96:S127" si="23">G96+P96+Q96+R96</f>
        <v>1377595</v>
      </c>
      <c r="T96" s="91">
        <f>T100</f>
        <v>1377595</v>
      </c>
      <c r="U96" s="91">
        <f t="shared" ref="U96:U127" si="24">T96-K96</f>
        <v>1651</v>
      </c>
      <c r="V96" s="391">
        <f t="shared" ref="V96:V127" si="25">IF(K96=0,"",U96/K96)</f>
        <v>1.1999034844441343E-3</v>
      </c>
      <c r="X96" s="91">
        <f>X100</f>
        <v>0</v>
      </c>
    </row>
    <row r="97" spans="1:24" x14ac:dyDescent="0.25">
      <c r="A97" s="6"/>
      <c r="C97" s="53" t="s">
        <v>13</v>
      </c>
      <c r="D97" s="81">
        <f>D101</f>
        <v>61090</v>
      </c>
      <c r="E97" s="81"/>
      <c r="F97" s="81"/>
      <c r="G97" s="81">
        <f t="shared" si="22"/>
        <v>61090</v>
      </c>
      <c r="H97" s="81"/>
      <c r="I97" s="81">
        <f>I101</f>
        <v>1610</v>
      </c>
      <c r="J97" s="81">
        <f>J101</f>
        <v>378</v>
      </c>
      <c r="K97" s="81">
        <f t="shared" si="18"/>
        <v>63078</v>
      </c>
      <c r="L97" s="81"/>
      <c r="M97" s="81">
        <f>M101</f>
        <v>2760</v>
      </c>
      <c r="N97" s="81"/>
      <c r="O97" s="81"/>
      <c r="P97" s="81">
        <f t="shared" si="19"/>
        <v>2760</v>
      </c>
      <c r="Q97" s="81"/>
      <c r="R97" s="81"/>
      <c r="S97" s="83">
        <f t="shared" si="23"/>
        <v>63850</v>
      </c>
      <c r="T97" s="81">
        <f>T101</f>
        <v>63850</v>
      </c>
      <c r="U97" s="81">
        <f t="shared" si="24"/>
        <v>772</v>
      </c>
      <c r="V97" s="385">
        <f t="shared" si="25"/>
        <v>1.2238815434858429E-2</v>
      </c>
      <c r="X97" s="81">
        <f>X101</f>
        <v>0</v>
      </c>
    </row>
    <row r="98" spans="1:24" ht="12.75" customHeight="1" x14ac:dyDescent="0.25">
      <c r="A98" s="6"/>
      <c r="C98" s="148"/>
      <c r="D98" s="10"/>
      <c r="E98" s="10"/>
      <c r="F98" s="10"/>
      <c r="G98" s="10">
        <f t="shared" si="22"/>
        <v>0</v>
      </c>
      <c r="H98" s="10"/>
      <c r="I98" s="10"/>
      <c r="J98" s="10"/>
      <c r="K98" s="10">
        <f t="shared" si="18"/>
        <v>0</v>
      </c>
      <c r="L98" s="10"/>
      <c r="M98" s="10"/>
      <c r="N98" s="10"/>
      <c r="O98" s="10"/>
      <c r="P98" s="10">
        <f t="shared" si="19"/>
        <v>0</v>
      </c>
      <c r="Q98" s="10"/>
      <c r="R98" s="10"/>
      <c r="S98" s="408">
        <f t="shared" si="23"/>
        <v>0</v>
      </c>
      <c r="T98" s="10">
        <v>0</v>
      </c>
      <c r="U98" s="10">
        <f t="shared" si="24"/>
        <v>0</v>
      </c>
      <c r="V98" s="396" t="str">
        <f t="shared" si="25"/>
        <v/>
      </c>
      <c r="X98" s="10"/>
    </row>
    <row r="99" spans="1:24" ht="12" customHeight="1" x14ac:dyDescent="0.25">
      <c r="A99" s="6"/>
      <c r="C99" s="61" t="s">
        <v>41</v>
      </c>
      <c r="D99" s="91"/>
      <c r="E99" s="91"/>
      <c r="F99" s="91"/>
      <c r="G99" s="91">
        <f t="shared" si="22"/>
        <v>0</v>
      </c>
      <c r="H99" s="91"/>
      <c r="I99" s="91"/>
      <c r="J99" s="91"/>
      <c r="K99" s="91">
        <f t="shared" si="18"/>
        <v>0</v>
      </c>
      <c r="L99" s="91"/>
      <c r="M99" s="91"/>
      <c r="N99" s="91"/>
      <c r="O99" s="91"/>
      <c r="P99" s="91">
        <f t="shared" si="19"/>
        <v>0</v>
      </c>
      <c r="Q99" s="91"/>
      <c r="R99" s="91"/>
      <c r="S99" s="404">
        <f t="shared" si="23"/>
        <v>0</v>
      </c>
      <c r="T99" s="91">
        <v>0</v>
      </c>
      <c r="U99" s="91">
        <f t="shared" si="24"/>
        <v>0</v>
      </c>
      <c r="V99" s="391" t="str">
        <f t="shared" si="25"/>
        <v/>
      </c>
      <c r="X99" s="91"/>
    </row>
    <row r="100" spans="1:24" ht="12" customHeight="1" x14ac:dyDescent="0.25">
      <c r="A100" s="6"/>
      <c r="C100" s="62" t="s">
        <v>71</v>
      </c>
      <c r="D100" s="100">
        <v>1373790</v>
      </c>
      <c r="E100" s="100"/>
      <c r="F100" s="100">
        <v>4990</v>
      </c>
      <c r="G100" s="100">
        <f t="shared" si="22"/>
        <v>1368800</v>
      </c>
      <c r="H100" s="100"/>
      <c r="I100" s="100">
        <v>2154</v>
      </c>
      <c r="J100" s="100">
        <v>0</v>
      </c>
      <c r="K100" s="100">
        <f t="shared" si="18"/>
        <v>1375944</v>
      </c>
      <c r="L100" s="100"/>
      <c r="M100" s="100">
        <v>3695</v>
      </c>
      <c r="N100" s="100"/>
      <c r="O100" s="100"/>
      <c r="P100" s="100">
        <f t="shared" si="19"/>
        <v>3695</v>
      </c>
      <c r="Q100" s="100">
        <v>5100</v>
      </c>
      <c r="R100" s="100"/>
      <c r="S100" s="208">
        <f t="shared" si="23"/>
        <v>1377595</v>
      </c>
      <c r="T100" s="100">
        <v>1377595</v>
      </c>
      <c r="U100" s="100">
        <f t="shared" si="24"/>
        <v>1651</v>
      </c>
      <c r="V100" s="389">
        <f t="shared" si="25"/>
        <v>1.1999034844441343E-3</v>
      </c>
      <c r="X100" s="100"/>
    </row>
    <row r="101" spans="1:24" ht="12" customHeight="1" x14ac:dyDescent="0.25">
      <c r="A101" s="6"/>
      <c r="C101" s="59" t="s">
        <v>13</v>
      </c>
      <c r="D101" s="81">
        <v>61090</v>
      </c>
      <c r="E101" s="81"/>
      <c r="F101" s="81"/>
      <c r="G101" s="81">
        <f t="shared" si="22"/>
        <v>61090</v>
      </c>
      <c r="H101" s="81"/>
      <c r="I101" s="81">
        <v>1610</v>
      </c>
      <c r="J101" s="81">
        <v>378</v>
      </c>
      <c r="K101" s="81">
        <f t="shared" si="18"/>
        <v>63078</v>
      </c>
      <c r="L101" s="81"/>
      <c r="M101" s="81">
        <v>2760</v>
      </c>
      <c r="N101" s="81"/>
      <c r="O101" s="81"/>
      <c r="P101" s="81">
        <f t="shared" si="19"/>
        <v>2760</v>
      </c>
      <c r="Q101" s="81"/>
      <c r="R101" s="81"/>
      <c r="S101" s="83">
        <f t="shared" si="23"/>
        <v>63850</v>
      </c>
      <c r="T101" s="81">
        <v>63850</v>
      </c>
      <c r="U101" s="81">
        <f t="shared" si="24"/>
        <v>772</v>
      </c>
      <c r="V101" s="385">
        <f t="shared" si="25"/>
        <v>1.2238815434858429E-2</v>
      </c>
      <c r="X101" s="81"/>
    </row>
    <row r="102" spans="1:24" ht="12" customHeight="1" x14ac:dyDescent="0.25">
      <c r="A102" s="6"/>
      <c r="C102" s="59"/>
      <c r="D102" s="81"/>
      <c r="E102" s="81"/>
      <c r="F102" s="81"/>
      <c r="G102" s="81">
        <f t="shared" si="22"/>
        <v>0</v>
      </c>
      <c r="H102" s="81"/>
      <c r="I102" s="81"/>
      <c r="J102" s="81"/>
      <c r="K102" s="81">
        <f t="shared" si="18"/>
        <v>0</v>
      </c>
      <c r="L102" s="81"/>
      <c r="M102" s="81"/>
      <c r="N102" s="81"/>
      <c r="O102" s="81"/>
      <c r="P102" s="81">
        <f t="shared" si="19"/>
        <v>0</v>
      </c>
      <c r="Q102" s="81"/>
      <c r="R102" s="81"/>
      <c r="S102" s="83">
        <f t="shared" si="23"/>
        <v>0</v>
      </c>
      <c r="T102" s="81">
        <v>0</v>
      </c>
      <c r="U102" s="81">
        <f t="shared" si="24"/>
        <v>0</v>
      </c>
      <c r="V102" s="385" t="str">
        <f t="shared" si="25"/>
        <v/>
      </c>
      <c r="X102" s="81"/>
    </row>
    <row r="103" spans="1:24" ht="12" customHeight="1" x14ac:dyDescent="0.25">
      <c r="A103" s="6"/>
      <c r="C103" s="62"/>
      <c r="D103" s="100"/>
      <c r="E103" s="100"/>
      <c r="F103" s="100"/>
      <c r="G103" s="100">
        <f t="shared" si="22"/>
        <v>0</v>
      </c>
      <c r="H103" s="100"/>
      <c r="I103" s="100"/>
      <c r="J103" s="100"/>
      <c r="K103" s="100">
        <f t="shared" si="18"/>
        <v>0</v>
      </c>
      <c r="L103" s="100"/>
      <c r="M103" s="100"/>
      <c r="N103" s="100"/>
      <c r="O103" s="100"/>
      <c r="P103" s="100">
        <f t="shared" si="19"/>
        <v>0</v>
      </c>
      <c r="Q103" s="100"/>
      <c r="R103" s="100"/>
      <c r="S103" s="208">
        <f t="shared" si="23"/>
        <v>0</v>
      </c>
      <c r="T103" s="100">
        <v>0</v>
      </c>
      <c r="U103" s="100">
        <f t="shared" si="24"/>
        <v>0</v>
      </c>
      <c r="V103" s="389" t="str">
        <f t="shared" si="25"/>
        <v/>
      </c>
      <c r="X103" s="100"/>
    </row>
    <row r="104" spans="1:24" ht="13.8" x14ac:dyDescent="0.25">
      <c r="A104" s="6" t="s">
        <v>104</v>
      </c>
      <c r="B104" s="6" t="s">
        <v>43</v>
      </c>
      <c r="C104" s="58" t="s">
        <v>46</v>
      </c>
      <c r="D104" s="96">
        <f>D105</f>
        <v>286567</v>
      </c>
      <c r="E104" s="96"/>
      <c r="F104" s="96"/>
      <c r="G104" s="96">
        <f t="shared" si="22"/>
        <v>286567</v>
      </c>
      <c r="H104" s="96"/>
      <c r="I104" s="96">
        <f>I105</f>
        <v>0</v>
      </c>
      <c r="J104" s="96">
        <f>J105</f>
        <v>20000</v>
      </c>
      <c r="K104" s="96">
        <f t="shared" si="18"/>
        <v>306567</v>
      </c>
      <c r="L104" s="96"/>
      <c r="M104" s="96"/>
      <c r="N104" s="96"/>
      <c r="O104" s="96"/>
      <c r="P104" s="96">
        <f t="shared" si="19"/>
        <v>0</v>
      </c>
      <c r="Q104" s="96"/>
      <c r="R104" s="96"/>
      <c r="S104" s="405">
        <f t="shared" si="23"/>
        <v>286567</v>
      </c>
      <c r="T104" s="96">
        <f>T105</f>
        <v>286567</v>
      </c>
      <c r="U104" s="96">
        <f t="shared" si="24"/>
        <v>-20000</v>
      </c>
      <c r="V104" s="393">
        <f t="shared" si="25"/>
        <v>-6.5238593847348217E-2</v>
      </c>
      <c r="X104" s="96">
        <f>X105</f>
        <v>0</v>
      </c>
    </row>
    <row r="105" spans="1:24" x14ac:dyDescent="0.25">
      <c r="A105" s="6"/>
      <c r="C105" s="52" t="s">
        <v>47</v>
      </c>
      <c r="D105" s="91">
        <f>D109</f>
        <v>286567</v>
      </c>
      <c r="E105" s="91"/>
      <c r="F105" s="91"/>
      <c r="G105" s="91">
        <f t="shared" si="22"/>
        <v>286567</v>
      </c>
      <c r="H105" s="91"/>
      <c r="I105" s="91">
        <f>I109</f>
        <v>0</v>
      </c>
      <c r="J105" s="91">
        <f>J109</f>
        <v>20000</v>
      </c>
      <c r="K105" s="91">
        <f t="shared" si="18"/>
        <v>306567</v>
      </c>
      <c r="L105" s="91"/>
      <c r="M105" s="91"/>
      <c r="N105" s="91"/>
      <c r="O105" s="91"/>
      <c r="P105" s="91">
        <f t="shared" si="19"/>
        <v>0</v>
      </c>
      <c r="Q105" s="91"/>
      <c r="R105" s="91"/>
      <c r="S105" s="404">
        <f t="shared" si="23"/>
        <v>286567</v>
      </c>
      <c r="T105" s="91">
        <f>T109</f>
        <v>286567</v>
      </c>
      <c r="U105" s="91">
        <f t="shared" si="24"/>
        <v>-20000</v>
      </c>
      <c r="V105" s="391">
        <f t="shared" si="25"/>
        <v>-6.5238593847348217E-2</v>
      </c>
      <c r="X105" s="91">
        <f>X109</f>
        <v>0</v>
      </c>
    </row>
    <row r="106" spans="1:24" x14ac:dyDescent="0.25">
      <c r="A106" s="6"/>
      <c r="C106" s="53" t="s">
        <v>13</v>
      </c>
      <c r="D106" s="81">
        <f>D110</f>
        <v>165390</v>
      </c>
      <c r="E106" s="81"/>
      <c r="F106" s="81"/>
      <c r="G106" s="81">
        <f t="shared" si="22"/>
        <v>165390</v>
      </c>
      <c r="H106" s="81"/>
      <c r="I106" s="81">
        <f>I110</f>
        <v>0</v>
      </c>
      <c r="J106" s="81">
        <f>J110</f>
        <v>390</v>
      </c>
      <c r="K106" s="81">
        <f t="shared" si="18"/>
        <v>165780</v>
      </c>
      <c r="L106" s="81"/>
      <c r="M106" s="81"/>
      <c r="N106" s="81"/>
      <c r="O106" s="81"/>
      <c r="P106" s="81">
        <f t="shared" si="19"/>
        <v>0</v>
      </c>
      <c r="Q106" s="81"/>
      <c r="R106" s="81"/>
      <c r="S106" s="83">
        <f t="shared" si="23"/>
        <v>165390</v>
      </c>
      <c r="T106" s="81">
        <f>T110</f>
        <v>165390</v>
      </c>
      <c r="U106" s="81">
        <f t="shared" si="24"/>
        <v>-390</v>
      </c>
      <c r="V106" s="385">
        <f t="shared" si="25"/>
        <v>-2.3525153818313429E-3</v>
      </c>
      <c r="X106" s="81">
        <f>X110</f>
        <v>0</v>
      </c>
    </row>
    <row r="107" spans="1:24" x14ac:dyDescent="0.25">
      <c r="A107" s="6"/>
      <c r="C107" s="66"/>
      <c r="D107" s="101"/>
      <c r="E107" s="101"/>
      <c r="F107" s="101"/>
      <c r="G107" s="101">
        <f t="shared" si="22"/>
        <v>0</v>
      </c>
      <c r="H107" s="101"/>
      <c r="I107" s="101"/>
      <c r="J107" s="101"/>
      <c r="K107" s="101">
        <f t="shared" si="18"/>
        <v>0</v>
      </c>
      <c r="L107" s="101"/>
      <c r="M107" s="101"/>
      <c r="N107" s="101"/>
      <c r="O107" s="101"/>
      <c r="P107" s="101">
        <f t="shared" si="19"/>
        <v>0</v>
      </c>
      <c r="Q107" s="101"/>
      <c r="R107" s="101"/>
      <c r="S107" s="407">
        <f t="shared" si="23"/>
        <v>0</v>
      </c>
      <c r="T107" s="101">
        <v>0</v>
      </c>
      <c r="U107" s="101">
        <f t="shared" si="24"/>
        <v>0</v>
      </c>
      <c r="V107" s="395" t="str">
        <f t="shared" si="25"/>
        <v/>
      </c>
      <c r="X107" s="101"/>
    </row>
    <row r="108" spans="1:24" x14ac:dyDescent="0.25">
      <c r="A108" s="6"/>
      <c r="C108" s="61" t="s">
        <v>41</v>
      </c>
      <c r="D108" s="91"/>
      <c r="E108" s="91"/>
      <c r="F108" s="91"/>
      <c r="G108" s="91">
        <f t="shared" si="22"/>
        <v>0</v>
      </c>
      <c r="H108" s="91"/>
      <c r="I108" s="91"/>
      <c r="J108" s="91"/>
      <c r="K108" s="91">
        <f t="shared" si="18"/>
        <v>0</v>
      </c>
      <c r="L108" s="91"/>
      <c r="M108" s="91"/>
      <c r="N108" s="91"/>
      <c r="O108" s="91"/>
      <c r="P108" s="91">
        <f t="shared" si="19"/>
        <v>0</v>
      </c>
      <c r="Q108" s="91"/>
      <c r="R108" s="91"/>
      <c r="S108" s="404">
        <f t="shared" si="23"/>
        <v>0</v>
      </c>
      <c r="T108" s="91">
        <v>0</v>
      </c>
      <c r="U108" s="91">
        <f t="shared" si="24"/>
        <v>0</v>
      </c>
      <c r="V108" s="391" t="str">
        <f t="shared" si="25"/>
        <v/>
      </c>
      <c r="X108" s="91"/>
    </row>
    <row r="109" spans="1:24" x14ac:dyDescent="0.25">
      <c r="A109" s="6"/>
      <c r="C109" s="62" t="s">
        <v>72</v>
      </c>
      <c r="D109" s="100">
        <v>286567</v>
      </c>
      <c r="E109" s="100"/>
      <c r="F109" s="100"/>
      <c r="G109" s="100">
        <f t="shared" si="22"/>
        <v>286567</v>
      </c>
      <c r="H109" s="100"/>
      <c r="I109" s="100"/>
      <c r="J109" s="100">
        <v>20000</v>
      </c>
      <c r="K109" s="100">
        <f t="shared" si="18"/>
        <v>306567</v>
      </c>
      <c r="L109" s="100"/>
      <c r="M109" s="100"/>
      <c r="N109" s="100"/>
      <c r="O109" s="100"/>
      <c r="P109" s="100">
        <f t="shared" si="19"/>
        <v>0</v>
      </c>
      <c r="Q109" s="100"/>
      <c r="R109" s="100"/>
      <c r="S109" s="208">
        <f t="shared" si="23"/>
        <v>286567</v>
      </c>
      <c r="T109" s="100">
        <v>286567</v>
      </c>
      <c r="U109" s="100">
        <f t="shared" si="24"/>
        <v>-20000</v>
      </c>
      <c r="V109" s="389">
        <f t="shared" si="25"/>
        <v>-6.5238593847348217E-2</v>
      </c>
      <c r="X109" s="100"/>
    </row>
    <row r="110" spans="1:24" x14ac:dyDescent="0.25">
      <c r="A110" s="6"/>
      <c r="C110" s="59" t="s">
        <v>13</v>
      </c>
      <c r="D110" s="81">
        <v>165390</v>
      </c>
      <c r="E110" s="81"/>
      <c r="F110" s="81"/>
      <c r="G110" s="81">
        <f t="shared" si="22"/>
        <v>165390</v>
      </c>
      <c r="H110" s="81"/>
      <c r="I110" s="81"/>
      <c r="J110" s="81">
        <v>390</v>
      </c>
      <c r="K110" s="81">
        <f t="shared" si="18"/>
        <v>165780</v>
      </c>
      <c r="L110" s="81"/>
      <c r="M110" s="81"/>
      <c r="N110" s="81"/>
      <c r="O110" s="81"/>
      <c r="P110" s="81">
        <f t="shared" si="19"/>
        <v>0</v>
      </c>
      <c r="Q110" s="81"/>
      <c r="R110" s="81"/>
      <c r="S110" s="83">
        <f t="shared" si="23"/>
        <v>165390</v>
      </c>
      <c r="T110" s="81">
        <v>165390</v>
      </c>
      <c r="U110" s="81">
        <f t="shared" si="24"/>
        <v>-390</v>
      </c>
      <c r="V110" s="385">
        <f t="shared" si="25"/>
        <v>-2.3525153818313429E-3</v>
      </c>
      <c r="X110" s="81"/>
    </row>
    <row r="111" spans="1:24" x14ac:dyDescent="0.25">
      <c r="A111" s="6"/>
      <c r="C111" s="59"/>
      <c r="D111" s="81"/>
      <c r="E111" s="81"/>
      <c r="F111" s="81"/>
      <c r="G111" s="81">
        <f t="shared" si="22"/>
        <v>0</v>
      </c>
      <c r="H111" s="81"/>
      <c r="I111" s="81"/>
      <c r="J111" s="81"/>
      <c r="K111" s="81">
        <f t="shared" si="18"/>
        <v>0</v>
      </c>
      <c r="L111" s="81"/>
      <c r="M111" s="81"/>
      <c r="N111" s="81"/>
      <c r="O111" s="81"/>
      <c r="P111" s="81">
        <f t="shared" si="19"/>
        <v>0</v>
      </c>
      <c r="Q111" s="81"/>
      <c r="R111" s="81"/>
      <c r="S111" s="83">
        <f t="shared" si="23"/>
        <v>0</v>
      </c>
      <c r="T111" s="81">
        <v>0</v>
      </c>
      <c r="U111" s="81">
        <f t="shared" si="24"/>
        <v>0</v>
      </c>
      <c r="V111" s="385" t="str">
        <f t="shared" si="25"/>
        <v/>
      </c>
      <c r="X111" s="81"/>
    </row>
    <row r="112" spans="1:24" ht="12" customHeight="1" x14ac:dyDescent="0.25">
      <c r="A112" s="6"/>
      <c r="C112" s="62"/>
      <c r="D112" s="100"/>
      <c r="E112" s="100"/>
      <c r="F112" s="100"/>
      <c r="G112" s="100">
        <f t="shared" si="22"/>
        <v>0</v>
      </c>
      <c r="H112" s="100"/>
      <c r="I112" s="100"/>
      <c r="J112" s="100"/>
      <c r="K112" s="100">
        <f t="shared" si="18"/>
        <v>0</v>
      </c>
      <c r="L112" s="100"/>
      <c r="M112" s="100"/>
      <c r="N112" s="100"/>
      <c r="O112" s="100"/>
      <c r="P112" s="100">
        <f t="shared" si="19"/>
        <v>0</v>
      </c>
      <c r="Q112" s="100"/>
      <c r="R112" s="100"/>
      <c r="S112" s="208">
        <f t="shared" si="23"/>
        <v>0</v>
      </c>
      <c r="T112" s="100">
        <v>0</v>
      </c>
      <c r="U112" s="100">
        <f t="shared" si="24"/>
        <v>0</v>
      </c>
      <c r="V112" s="389" t="str">
        <f t="shared" si="25"/>
        <v/>
      </c>
      <c r="X112" s="100"/>
    </row>
    <row r="113" spans="1:24" ht="12" customHeight="1" x14ac:dyDescent="0.25">
      <c r="A113" s="6"/>
      <c r="C113" s="22" t="s">
        <v>42</v>
      </c>
      <c r="D113" s="91">
        <f>D115+D118+D121+D169+D155</f>
        <v>3737612</v>
      </c>
      <c r="E113" s="91">
        <f>E115+E118+E121+E169+E155</f>
        <v>0</v>
      </c>
      <c r="F113" s="91">
        <f>F115+F118+F121+F169+F155</f>
        <v>19990</v>
      </c>
      <c r="G113" s="91">
        <f t="shared" si="22"/>
        <v>3717622</v>
      </c>
      <c r="H113" s="91"/>
      <c r="I113" s="91">
        <f>I115+I118+I121+I169+I155</f>
        <v>13112</v>
      </c>
      <c r="J113" s="91">
        <f>J115+J118+J121+J169+J155+J171+J174+J177</f>
        <v>464633</v>
      </c>
      <c r="K113" s="91">
        <f t="shared" si="18"/>
        <v>4215357</v>
      </c>
      <c r="L113" s="91">
        <f>L115+L118+L121+L169+L155+L171</f>
        <v>-58147</v>
      </c>
      <c r="M113" s="91">
        <f>M115+M118+M121+M169+M155+M171</f>
        <v>24819</v>
      </c>
      <c r="N113" s="91"/>
      <c r="O113" s="91">
        <f>O115+O118+O121+O169+O155+O171</f>
        <v>0</v>
      </c>
      <c r="P113" s="91">
        <f t="shared" si="19"/>
        <v>-33328</v>
      </c>
      <c r="Q113" s="91">
        <f>Q115+Q118+Q121+Q169+Q155+Q171</f>
        <v>20306</v>
      </c>
      <c r="R113" s="91">
        <f>R115+R118+R121+R169+R155+R171</f>
        <v>0</v>
      </c>
      <c r="S113" s="404">
        <f t="shared" si="23"/>
        <v>3704600</v>
      </c>
      <c r="T113" s="91">
        <f>T115+T118+T121+T169+T155</f>
        <v>3704600</v>
      </c>
      <c r="U113" s="91">
        <f t="shared" si="24"/>
        <v>-510757</v>
      </c>
      <c r="V113" s="391">
        <f t="shared" si="25"/>
        <v>-0.12116577552031774</v>
      </c>
      <c r="X113" s="91">
        <f>X115+X118+X121+X169+X155</f>
        <v>0</v>
      </c>
    </row>
    <row r="114" spans="1:24" ht="12" customHeight="1" x14ac:dyDescent="0.25">
      <c r="A114" s="6"/>
      <c r="C114" s="64"/>
      <c r="D114" s="69"/>
      <c r="E114" s="69"/>
      <c r="F114" s="69"/>
      <c r="G114" s="69">
        <f t="shared" si="22"/>
        <v>0</v>
      </c>
      <c r="H114" s="69"/>
      <c r="I114" s="69"/>
      <c r="J114" s="69"/>
      <c r="K114" s="69">
        <f t="shared" si="18"/>
        <v>0</v>
      </c>
      <c r="L114" s="69"/>
      <c r="M114" s="69"/>
      <c r="N114" s="69"/>
      <c r="O114" s="69"/>
      <c r="P114" s="69">
        <f t="shared" si="19"/>
        <v>0</v>
      </c>
      <c r="Q114" s="69"/>
      <c r="R114" s="69"/>
      <c r="S114" s="104">
        <f t="shared" si="23"/>
        <v>0</v>
      </c>
      <c r="T114" s="69">
        <v>0</v>
      </c>
      <c r="U114" s="69">
        <f t="shared" si="24"/>
        <v>0</v>
      </c>
      <c r="V114" s="260" t="str">
        <f t="shared" si="25"/>
        <v/>
      </c>
      <c r="X114" s="69"/>
    </row>
    <row r="115" spans="1:24" ht="12" customHeight="1" x14ac:dyDescent="0.25">
      <c r="A115" s="6" t="s">
        <v>100</v>
      </c>
      <c r="B115" s="6" t="s">
        <v>43</v>
      </c>
      <c r="C115" s="73" t="s">
        <v>73</v>
      </c>
      <c r="D115" s="69">
        <f>709673+2618</f>
        <v>712291</v>
      </c>
      <c r="E115" s="69"/>
      <c r="F115" s="69">
        <v>9990</v>
      </c>
      <c r="G115" s="69">
        <f t="shared" si="22"/>
        <v>702301</v>
      </c>
      <c r="H115" s="69"/>
      <c r="I115" s="69">
        <v>13112</v>
      </c>
      <c r="J115" s="69">
        <f>-19704+2080</f>
        <v>-17624</v>
      </c>
      <c r="K115" s="69">
        <f t="shared" si="18"/>
        <v>707779</v>
      </c>
      <c r="L115" s="69">
        <f>-26237-31910</f>
        <v>-58147</v>
      </c>
      <c r="M115" s="69">
        <v>24819</v>
      </c>
      <c r="N115" s="69"/>
      <c r="O115" s="69"/>
      <c r="P115" s="69">
        <f t="shared" si="19"/>
        <v>-33328</v>
      </c>
      <c r="Q115" s="69">
        <v>10306</v>
      </c>
      <c r="R115" s="69"/>
      <c r="S115" s="104">
        <f t="shared" si="23"/>
        <v>679279</v>
      </c>
      <c r="T115" s="69">
        <v>679279</v>
      </c>
      <c r="U115" s="69">
        <f t="shared" si="24"/>
        <v>-28500</v>
      </c>
      <c r="V115" s="260">
        <f t="shared" si="25"/>
        <v>-4.026680644664507E-2</v>
      </c>
      <c r="X115" s="69"/>
    </row>
    <row r="116" spans="1:24" ht="12" customHeight="1" x14ac:dyDescent="0.25">
      <c r="A116" s="6"/>
      <c r="C116" s="49" t="s">
        <v>13</v>
      </c>
      <c r="D116" s="81">
        <v>465539</v>
      </c>
      <c r="E116" s="81"/>
      <c r="F116" s="81"/>
      <c r="G116" s="81">
        <f t="shared" si="22"/>
        <v>465539</v>
      </c>
      <c r="H116" s="81"/>
      <c r="I116" s="81">
        <v>9800</v>
      </c>
      <c r="J116" s="81">
        <f>-14726+1554</f>
        <v>-13172</v>
      </c>
      <c r="K116" s="81">
        <f t="shared" si="18"/>
        <v>462167</v>
      </c>
      <c r="L116" s="81">
        <f>-19388-23580</f>
        <v>-42968</v>
      </c>
      <c r="M116" s="81">
        <v>18340</v>
      </c>
      <c r="N116" s="81"/>
      <c r="O116" s="81"/>
      <c r="P116" s="81">
        <f t="shared" si="19"/>
        <v>-24628</v>
      </c>
      <c r="Q116" s="81"/>
      <c r="R116" s="81"/>
      <c r="S116" s="83">
        <f t="shared" si="23"/>
        <v>440911</v>
      </c>
      <c r="T116" s="81">
        <v>440911</v>
      </c>
      <c r="U116" s="81">
        <f t="shared" si="24"/>
        <v>-21256</v>
      </c>
      <c r="V116" s="385">
        <f t="shared" si="25"/>
        <v>-4.5992033182810539E-2</v>
      </c>
      <c r="X116" s="81"/>
    </row>
    <row r="117" spans="1:24" ht="12" customHeight="1" x14ac:dyDescent="0.25">
      <c r="A117" s="6"/>
      <c r="C117" s="49"/>
      <c r="D117" s="81"/>
      <c r="E117" s="81"/>
      <c r="F117" s="81"/>
      <c r="G117" s="81">
        <f t="shared" si="22"/>
        <v>0</v>
      </c>
      <c r="H117" s="81"/>
      <c r="I117" s="81"/>
      <c r="J117" s="81"/>
      <c r="K117" s="81">
        <f t="shared" si="18"/>
        <v>0</v>
      </c>
      <c r="L117" s="81"/>
      <c r="M117" s="81"/>
      <c r="N117" s="81"/>
      <c r="O117" s="81"/>
      <c r="P117" s="81">
        <f t="shared" si="19"/>
        <v>0</v>
      </c>
      <c r="Q117" s="81"/>
      <c r="R117" s="81"/>
      <c r="S117" s="83">
        <f t="shared" si="23"/>
        <v>0</v>
      </c>
      <c r="T117" s="81">
        <v>0</v>
      </c>
      <c r="U117" s="81">
        <f t="shared" si="24"/>
        <v>0</v>
      </c>
      <c r="V117" s="385" t="str">
        <f t="shared" si="25"/>
        <v/>
      </c>
      <c r="X117" s="81"/>
    </row>
    <row r="118" spans="1:24" ht="12" customHeight="1" x14ac:dyDescent="0.25">
      <c r="A118" s="6" t="s">
        <v>100</v>
      </c>
      <c r="B118" s="6" t="s">
        <v>43</v>
      </c>
      <c r="C118" s="73" t="s">
        <v>74</v>
      </c>
      <c r="D118" s="69">
        <f>D119</f>
        <v>100000</v>
      </c>
      <c r="E118" s="69"/>
      <c r="F118" s="69"/>
      <c r="G118" s="69">
        <f t="shared" si="22"/>
        <v>100000</v>
      </c>
      <c r="H118" s="69"/>
      <c r="I118" s="69">
        <f>I119</f>
        <v>0</v>
      </c>
      <c r="J118" s="69"/>
      <c r="K118" s="69">
        <f t="shared" si="18"/>
        <v>100000</v>
      </c>
      <c r="L118" s="69"/>
      <c r="M118" s="69"/>
      <c r="N118" s="69"/>
      <c r="O118" s="69"/>
      <c r="P118" s="69">
        <f t="shared" si="19"/>
        <v>0</v>
      </c>
      <c r="Q118" s="69"/>
      <c r="R118" s="69"/>
      <c r="S118" s="104">
        <f t="shared" si="23"/>
        <v>100000</v>
      </c>
      <c r="T118" s="69">
        <f>T119</f>
        <v>100000</v>
      </c>
      <c r="U118" s="69">
        <f t="shared" si="24"/>
        <v>0</v>
      </c>
      <c r="V118" s="260">
        <f t="shared" si="25"/>
        <v>0</v>
      </c>
      <c r="X118" s="69">
        <f>X119</f>
        <v>0</v>
      </c>
    </row>
    <row r="119" spans="1:24" ht="12" customHeight="1" x14ac:dyDescent="0.25">
      <c r="A119" s="6"/>
      <c r="C119" s="149" t="s">
        <v>75</v>
      </c>
      <c r="D119" s="68">
        <v>100000</v>
      </c>
      <c r="E119" s="68"/>
      <c r="F119" s="68"/>
      <c r="G119" s="68">
        <f t="shared" si="22"/>
        <v>100000</v>
      </c>
      <c r="H119" s="68"/>
      <c r="I119" s="68"/>
      <c r="J119" s="68"/>
      <c r="K119" s="68">
        <f t="shared" si="18"/>
        <v>100000</v>
      </c>
      <c r="L119" s="68"/>
      <c r="M119" s="68"/>
      <c r="N119" s="68"/>
      <c r="O119" s="68"/>
      <c r="P119" s="68">
        <f t="shared" si="19"/>
        <v>0</v>
      </c>
      <c r="Q119" s="68"/>
      <c r="R119" s="68"/>
      <c r="S119" s="409">
        <f t="shared" si="23"/>
        <v>100000</v>
      </c>
      <c r="T119" s="68">
        <v>100000</v>
      </c>
      <c r="U119" s="68">
        <f t="shared" si="24"/>
        <v>0</v>
      </c>
      <c r="V119" s="397">
        <f t="shared" si="25"/>
        <v>0</v>
      </c>
      <c r="X119" s="68"/>
    </row>
    <row r="120" spans="1:24" ht="12" customHeight="1" x14ac:dyDescent="0.25">
      <c r="A120" s="6"/>
      <c r="C120" s="64"/>
      <c r="D120" s="69"/>
      <c r="E120" s="69"/>
      <c r="F120" s="69"/>
      <c r="G120" s="69">
        <f t="shared" si="22"/>
        <v>0</v>
      </c>
      <c r="H120" s="69"/>
      <c r="I120" s="69"/>
      <c r="J120" s="69"/>
      <c r="K120" s="69">
        <f t="shared" si="18"/>
        <v>0</v>
      </c>
      <c r="L120" s="69"/>
      <c r="M120" s="69"/>
      <c r="N120" s="69"/>
      <c r="O120" s="69"/>
      <c r="P120" s="69">
        <f t="shared" si="19"/>
        <v>0</v>
      </c>
      <c r="Q120" s="69"/>
      <c r="R120" s="69"/>
      <c r="S120" s="104">
        <f t="shared" si="23"/>
        <v>0</v>
      </c>
      <c r="T120" s="69">
        <v>0</v>
      </c>
      <c r="U120" s="69">
        <f t="shared" si="24"/>
        <v>0</v>
      </c>
      <c r="V120" s="260" t="str">
        <f t="shared" si="25"/>
        <v/>
      </c>
      <c r="X120" s="69"/>
    </row>
    <row r="121" spans="1:24" ht="12.75" customHeight="1" x14ac:dyDescent="0.25">
      <c r="A121" s="6" t="s">
        <v>100</v>
      </c>
      <c r="B121" s="6" t="s">
        <v>43</v>
      </c>
      <c r="C121" s="199" t="s">
        <v>76</v>
      </c>
      <c r="D121" s="451">
        <f>SUM(D122:D137)+SUM(D144:D153)</f>
        <v>2151831</v>
      </c>
      <c r="E121" s="451"/>
      <c r="F121" s="451"/>
      <c r="G121" s="451">
        <f t="shared" si="22"/>
        <v>2151831</v>
      </c>
      <c r="H121" s="451"/>
      <c r="I121" s="451">
        <f>SUM(I122:I137)+SUM(I144:I153)</f>
        <v>0</v>
      </c>
      <c r="J121" s="451"/>
      <c r="K121" s="451">
        <f t="shared" si="18"/>
        <v>2151831</v>
      </c>
      <c r="L121" s="451">
        <f>L136+L137+L144+L133</f>
        <v>0</v>
      </c>
      <c r="M121" s="451">
        <f>M132+M145+M150</f>
        <v>0</v>
      </c>
      <c r="N121" s="451"/>
      <c r="O121" s="451"/>
      <c r="P121" s="451">
        <f t="shared" si="19"/>
        <v>0</v>
      </c>
      <c r="Q121" s="451"/>
      <c r="R121" s="451"/>
      <c r="S121" s="410">
        <f t="shared" si="23"/>
        <v>2151831</v>
      </c>
      <c r="T121" s="451">
        <f>SUM(T122:T137)+SUM(T144:T153)</f>
        <v>2151831</v>
      </c>
      <c r="U121" s="451">
        <f t="shared" si="24"/>
        <v>0</v>
      </c>
      <c r="V121" s="398">
        <f t="shared" si="25"/>
        <v>0</v>
      </c>
      <c r="X121" s="451">
        <f>SUM(X122:X137)+SUM(X144:X153)</f>
        <v>0</v>
      </c>
    </row>
    <row r="122" spans="1:24" ht="12" customHeight="1" x14ac:dyDescent="0.25">
      <c r="A122" s="6"/>
      <c r="C122" s="149" t="s">
        <v>130</v>
      </c>
      <c r="D122" s="68">
        <v>550000</v>
      </c>
      <c r="E122" s="68"/>
      <c r="F122" s="68"/>
      <c r="G122" s="68">
        <f t="shared" si="22"/>
        <v>550000</v>
      </c>
      <c r="H122" s="68"/>
      <c r="I122" s="68"/>
      <c r="J122" s="68">
        <v>-88000</v>
      </c>
      <c r="K122" s="68">
        <f t="shared" si="18"/>
        <v>462000</v>
      </c>
      <c r="L122" s="68"/>
      <c r="M122" s="68"/>
      <c r="N122" s="68"/>
      <c r="O122" s="68"/>
      <c r="P122" s="68">
        <f t="shared" si="19"/>
        <v>0</v>
      </c>
      <c r="Q122" s="68"/>
      <c r="R122" s="68"/>
      <c r="S122" s="409">
        <f t="shared" si="23"/>
        <v>550000</v>
      </c>
      <c r="T122" s="68">
        <v>550000</v>
      </c>
      <c r="U122" s="68">
        <f t="shared" si="24"/>
        <v>88000</v>
      </c>
      <c r="V122" s="397">
        <f t="shared" si="25"/>
        <v>0.19047619047619047</v>
      </c>
      <c r="X122" s="68"/>
    </row>
    <row r="123" spans="1:24" ht="12" customHeight="1" x14ac:dyDescent="0.25">
      <c r="A123" s="6"/>
      <c r="C123" s="150" t="s">
        <v>285</v>
      </c>
      <c r="D123" s="68"/>
      <c r="E123" s="68"/>
      <c r="F123" s="68"/>
      <c r="G123" s="68"/>
      <c r="H123" s="68"/>
      <c r="I123" s="68"/>
      <c r="J123" s="200">
        <v>10000</v>
      </c>
      <c r="K123" s="68">
        <f t="shared" si="18"/>
        <v>10000</v>
      </c>
      <c r="L123" s="68"/>
      <c r="M123" s="68"/>
      <c r="N123" s="68"/>
      <c r="O123" s="68"/>
      <c r="P123" s="68">
        <f t="shared" si="19"/>
        <v>0</v>
      </c>
      <c r="Q123" s="68"/>
      <c r="R123" s="68"/>
      <c r="S123" s="409">
        <f t="shared" si="23"/>
        <v>0</v>
      </c>
      <c r="T123" s="68">
        <v>0</v>
      </c>
      <c r="U123" s="68">
        <f t="shared" si="24"/>
        <v>-10000</v>
      </c>
      <c r="V123" s="397">
        <f t="shared" si="25"/>
        <v>-1</v>
      </c>
      <c r="X123" s="68"/>
    </row>
    <row r="124" spans="1:24" ht="12" customHeight="1" x14ac:dyDescent="0.25">
      <c r="A124" s="6"/>
      <c r="C124" s="150" t="s">
        <v>286</v>
      </c>
      <c r="D124" s="68"/>
      <c r="E124" s="68"/>
      <c r="F124" s="68"/>
      <c r="G124" s="68"/>
      <c r="H124" s="68"/>
      <c r="I124" s="68"/>
      <c r="J124" s="200">
        <v>10000</v>
      </c>
      <c r="K124" s="68">
        <f t="shared" si="18"/>
        <v>10000</v>
      </c>
      <c r="L124" s="68"/>
      <c r="M124" s="68"/>
      <c r="N124" s="68"/>
      <c r="O124" s="68"/>
      <c r="P124" s="68">
        <f t="shared" si="19"/>
        <v>0</v>
      </c>
      <c r="Q124" s="68"/>
      <c r="R124" s="68"/>
      <c r="S124" s="409">
        <f t="shared" si="23"/>
        <v>0</v>
      </c>
      <c r="T124" s="68">
        <v>0</v>
      </c>
      <c r="U124" s="68">
        <f t="shared" si="24"/>
        <v>-10000</v>
      </c>
      <c r="V124" s="397">
        <f t="shared" si="25"/>
        <v>-1</v>
      </c>
      <c r="X124" s="68"/>
    </row>
    <row r="125" spans="1:24" ht="12" customHeight="1" x14ac:dyDescent="0.25">
      <c r="A125" s="6"/>
      <c r="C125" s="150" t="s">
        <v>287</v>
      </c>
      <c r="D125" s="68"/>
      <c r="E125" s="68"/>
      <c r="F125" s="68"/>
      <c r="G125" s="68"/>
      <c r="H125" s="68"/>
      <c r="I125" s="68"/>
      <c r="J125" s="200">
        <v>8000</v>
      </c>
      <c r="K125" s="68">
        <f t="shared" si="18"/>
        <v>8000</v>
      </c>
      <c r="L125" s="68"/>
      <c r="M125" s="68"/>
      <c r="N125" s="68"/>
      <c r="O125" s="68"/>
      <c r="P125" s="68">
        <f t="shared" si="19"/>
        <v>0</v>
      </c>
      <c r="Q125" s="68"/>
      <c r="R125" s="68"/>
      <c r="S125" s="409">
        <f t="shared" si="23"/>
        <v>0</v>
      </c>
      <c r="T125" s="68">
        <v>0</v>
      </c>
      <c r="U125" s="68">
        <f t="shared" si="24"/>
        <v>-8000</v>
      </c>
      <c r="V125" s="397">
        <f t="shared" si="25"/>
        <v>-1</v>
      </c>
      <c r="X125" s="68"/>
    </row>
    <row r="126" spans="1:24" ht="12" customHeight="1" x14ac:dyDescent="0.25">
      <c r="A126" s="6"/>
      <c r="C126" s="150" t="s">
        <v>288</v>
      </c>
      <c r="D126" s="68"/>
      <c r="E126" s="68"/>
      <c r="F126" s="68"/>
      <c r="G126" s="68"/>
      <c r="H126" s="68"/>
      <c r="I126" s="68"/>
      <c r="J126" s="200">
        <v>6000</v>
      </c>
      <c r="K126" s="68">
        <f t="shared" si="18"/>
        <v>6000</v>
      </c>
      <c r="L126" s="68"/>
      <c r="M126" s="68"/>
      <c r="N126" s="68"/>
      <c r="O126" s="68"/>
      <c r="P126" s="68">
        <f t="shared" si="19"/>
        <v>0</v>
      </c>
      <c r="Q126" s="68"/>
      <c r="R126" s="68"/>
      <c r="S126" s="409">
        <f t="shared" si="23"/>
        <v>0</v>
      </c>
      <c r="T126" s="68">
        <v>0</v>
      </c>
      <c r="U126" s="68">
        <f t="shared" si="24"/>
        <v>-6000</v>
      </c>
      <c r="V126" s="397">
        <f t="shared" si="25"/>
        <v>-1</v>
      </c>
      <c r="X126" s="68"/>
    </row>
    <row r="127" spans="1:24" ht="12" customHeight="1" x14ac:dyDescent="0.25">
      <c r="A127" s="6"/>
      <c r="C127" s="150" t="s">
        <v>289</v>
      </c>
      <c r="D127" s="68"/>
      <c r="E127" s="68"/>
      <c r="F127" s="68"/>
      <c r="G127" s="68"/>
      <c r="H127" s="68"/>
      <c r="I127" s="68"/>
      <c r="J127" s="200">
        <v>6000</v>
      </c>
      <c r="K127" s="68">
        <f t="shared" si="18"/>
        <v>6000</v>
      </c>
      <c r="L127" s="68"/>
      <c r="M127" s="68"/>
      <c r="N127" s="68"/>
      <c r="O127" s="68"/>
      <c r="P127" s="68">
        <f t="shared" si="19"/>
        <v>0</v>
      </c>
      <c r="Q127" s="68"/>
      <c r="R127" s="68"/>
      <c r="S127" s="409">
        <f t="shared" si="23"/>
        <v>0</v>
      </c>
      <c r="T127" s="68">
        <v>0</v>
      </c>
      <c r="U127" s="68">
        <f t="shared" si="24"/>
        <v>-6000</v>
      </c>
      <c r="V127" s="397">
        <f t="shared" si="25"/>
        <v>-1</v>
      </c>
      <c r="X127" s="68"/>
    </row>
    <row r="128" spans="1:24" ht="12" customHeight="1" x14ac:dyDescent="0.25">
      <c r="A128" s="6"/>
      <c r="C128" s="150" t="s">
        <v>290</v>
      </c>
      <c r="D128" s="68"/>
      <c r="E128" s="68"/>
      <c r="F128" s="68"/>
      <c r="G128" s="68"/>
      <c r="H128" s="68"/>
      <c r="I128" s="68"/>
      <c r="J128" s="200">
        <v>7000</v>
      </c>
      <c r="K128" s="68">
        <f t="shared" si="18"/>
        <v>7000</v>
      </c>
      <c r="L128" s="68"/>
      <c r="M128" s="68"/>
      <c r="N128" s="68"/>
      <c r="O128" s="68"/>
      <c r="P128" s="68">
        <f t="shared" si="19"/>
        <v>0</v>
      </c>
      <c r="Q128" s="68"/>
      <c r="R128" s="68"/>
      <c r="S128" s="409">
        <f t="shared" ref="S128:S159" si="26">G128+P128+Q128+R128</f>
        <v>0</v>
      </c>
      <c r="T128" s="68">
        <v>0</v>
      </c>
      <c r="U128" s="68">
        <f t="shared" ref="U128:U159" si="27">T128-K128</f>
        <v>-7000</v>
      </c>
      <c r="V128" s="397">
        <f t="shared" ref="V128:V159" si="28">IF(K128=0,"",U128/K128)</f>
        <v>-1</v>
      </c>
      <c r="X128" s="68"/>
    </row>
    <row r="129" spans="1:24" ht="12" customHeight="1" x14ac:dyDescent="0.25">
      <c r="A129" s="6"/>
      <c r="C129" s="150" t="s">
        <v>291</v>
      </c>
      <c r="D129" s="68"/>
      <c r="E129" s="68"/>
      <c r="F129" s="68"/>
      <c r="G129" s="68"/>
      <c r="H129" s="68"/>
      <c r="I129" s="68"/>
      <c r="J129" s="200">
        <v>4000</v>
      </c>
      <c r="K129" s="68">
        <f t="shared" si="18"/>
        <v>4000</v>
      </c>
      <c r="L129" s="68"/>
      <c r="M129" s="68"/>
      <c r="N129" s="68"/>
      <c r="O129" s="68"/>
      <c r="P129" s="68">
        <f t="shared" si="19"/>
        <v>0</v>
      </c>
      <c r="Q129" s="68"/>
      <c r="R129" s="68"/>
      <c r="S129" s="409">
        <f t="shared" si="26"/>
        <v>0</v>
      </c>
      <c r="T129" s="68">
        <v>0</v>
      </c>
      <c r="U129" s="68">
        <f t="shared" si="27"/>
        <v>-4000</v>
      </c>
      <c r="V129" s="397">
        <f t="shared" si="28"/>
        <v>-1</v>
      </c>
      <c r="X129" s="68"/>
    </row>
    <row r="130" spans="1:24" ht="12" customHeight="1" x14ac:dyDescent="0.25">
      <c r="A130" s="6"/>
      <c r="C130" s="150" t="s">
        <v>292</v>
      </c>
      <c r="D130" s="68"/>
      <c r="E130" s="68"/>
      <c r="F130" s="68"/>
      <c r="G130" s="68"/>
      <c r="H130" s="68"/>
      <c r="I130" s="68"/>
      <c r="J130" s="200">
        <v>2000</v>
      </c>
      <c r="K130" s="68">
        <f t="shared" si="18"/>
        <v>2000</v>
      </c>
      <c r="L130" s="68"/>
      <c r="M130" s="68"/>
      <c r="N130" s="68"/>
      <c r="O130" s="68"/>
      <c r="P130" s="68">
        <f t="shared" si="19"/>
        <v>0</v>
      </c>
      <c r="Q130" s="68"/>
      <c r="R130" s="68"/>
      <c r="S130" s="409">
        <f t="shared" si="26"/>
        <v>0</v>
      </c>
      <c r="T130" s="68">
        <v>0</v>
      </c>
      <c r="U130" s="68">
        <f t="shared" si="27"/>
        <v>-2000</v>
      </c>
      <c r="V130" s="397">
        <f t="shared" si="28"/>
        <v>-1</v>
      </c>
      <c r="X130" s="68"/>
    </row>
    <row r="131" spans="1:24" ht="12" customHeight="1" x14ac:dyDescent="0.25">
      <c r="A131" s="6"/>
      <c r="C131" s="150" t="s">
        <v>81</v>
      </c>
      <c r="D131" s="200">
        <v>150000</v>
      </c>
      <c r="E131" s="200"/>
      <c r="F131" s="200"/>
      <c r="G131" s="200">
        <f t="shared" ref="G131:G145" si="29">D131-E131-F131</f>
        <v>150000</v>
      </c>
      <c r="H131" s="200"/>
      <c r="I131" s="200"/>
      <c r="J131" s="200"/>
      <c r="K131" s="68">
        <f t="shared" si="18"/>
        <v>150000</v>
      </c>
      <c r="L131" s="200"/>
      <c r="M131" s="200"/>
      <c r="N131" s="200"/>
      <c r="O131" s="200"/>
      <c r="P131" s="200">
        <f t="shared" si="19"/>
        <v>0</v>
      </c>
      <c r="Q131" s="200"/>
      <c r="R131" s="200"/>
      <c r="S131" s="409">
        <f t="shared" si="26"/>
        <v>150000</v>
      </c>
      <c r="T131" s="200">
        <v>150000</v>
      </c>
      <c r="U131" s="200">
        <f t="shared" si="27"/>
        <v>0</v>
      </c>
      <c r="V131" s="399">
        <f t="shared" si="28"/>
        <v>0</v>
      </c>
      <c r="X131" s="200"/>
    </row>
    <row r="132" spans="1:24" ht="12" customHeight="1" x14ac:dyDescent="0.25">
      <c r="A132" s="6"/>
      <c r="C132" s="150" t="s">
        <v>131</v>
      </c>
      <c r="D132" s="200">
        <v>50000</v>
      </c>
      <c r="E132" s="200"/>
      <c r="F132" s="200"/>
      <c r="G132" s="200">
        <f t="shared" si="29"/>
        <v>50000</v>
      </c>
      <c r="H132" s="200"/>
      <c r="I132" s="200"/>
      <c r="J132" s="200">
        <v>35000</v>
      </c>
      <c r="K132" s="200">
        <f t="shared" si="18"/>
        <v>85000</v>
      </c>
      <c r="L132" s="200"/>
      <c r="M132" s="200"/>
      <c r="N132" s="200"/>
      <c r="O132" s="200"/>
      <c r="P132" s="200">
        <f t="shared" si="19"/>
        <v>0</v>
      </c>
      <c r="Q132" s="200"/>
      <c r="R132" s="200"/>
      <c r="S132" s="411">
        <f t="shared" si="26"/>
        <v>50000</v>
      </c>
      <c r="T132" s="200">
        <v>50000</v>
      </c>
      <c r="U132" s="200">
        <f t="shared" si="27"/>
        <v>-35000</v>
      </c>
      <c r="V132" s="399">
        <f t="shared" si="28"/>
        <v>-0.41176470588235292</v>
      </c>
      <c r="X132" s="200"/>
    </row>
    <row r="133" spans="1:24" ht="12" customHeight="1" x14ac:dyDescent="0.25">
      <c r="A133" s="6"/>
      <c r="C133" s="150" t="s">
        <v>132</v>
      </c>
      <c r="D133" s="200">
        <v>15000</v>
      </c>
      <c r="E133" s="200"/>
      <c r="F133" s="200"/>
      <c r="G133" s="200">
        <f t="shared" si="29"/>
        <v>15000</v>
      </c>
      <c r="H133" s="200"/>
      <c r="I133" s="200"/>
      <c r="J133" s="200"/>
      <c r="K133" s="200">
        <f t="shared" si="18"/>
        <v>15000</v>
      </c>
      <c r="L133" s="200"/>
      <c r="M133" s="200"/>
      <c r="N133" s="200"/>
      <c r="O133" s="200"/>
      <c r="P133" s="200">
        <f t="shared" si="19"/>
        <v>0</v>
      </c>
      <c r="Q133" s="200"/>
      <c r="R133" s="200"/>
      <c r="S133" s="411">
        <f t="shared" si="26"/>
        <v>15000</v>
      </c>
      <c r="T133" s="200">
        <v>15000</v>
      </c>
      <c r="U133" s="200">
        <f t="shared" si="27"/>
        <v>0</v>
      </c>
      <c r="V133" s="399">
        <f t="shared" si="28"/>
        <v>0</v>
      </c>
      <c r="X133" s="200"/>
    </row>
    <row r="134" spans="1:24" ht="12" customHeight="1" x14ac:dyDescent="0.25">
      <c r="A134" s="6"/>
      <c r="C134" s="150" t="s">
        <v>80</v>
      </c>
      <c r="D134" s="200">
        <v>65000</v>
      </c>
      <c r="E134" s="200"/>
      <c r="F134" s="200"/>
      <c r="G134" s="200">
        <f t="shared" si="29"/>
        <v>65000</v>
      </c>
      <c r="H134" s="200"/>
      <c r="I134" s="200"/>
      <c r="J134" s="200"/>
      <c r="K134" s="200">
        <f t="shared" si="18"/>
        <v>65000</v>
      </c>
      <c r="L134" s="200"/>
      <c r="M134" s="200"/>
      <c r="N134" s="200"/>
      <c r="O134" s="200"/>
      <c r="P134" s="200">
        <f t="shared" si="19"/>
        <v>0</v>
      </c>
      <c r="Q134" s="200"/>
      <c r="R134" s="200"/>
      <c r="S134" s="411">
        <f t="shared" si="26"/>
        <v>65000</v>
      </c>
      <c r="T134" s="200">
        <v>65000</v>
      </c>
      <c r="U134" s="200">
        <f t="shared" si="27"/>
        <v>0</v>
      </c>
      <c r="V134" s="399">
        <f t="shared" si="28"/>
        <v>0</v>
      </c>
      <c r="X134" s="200"/>
    </row>
    <row r="135" spans="1:24" ht="12.75" customHeight="1" x14ac:dyDescent="0.25">
      <c r="A135" s="6"/>
      <c r="C135" s="150" t="s">
        <v>79</v>
      </c>
      <c r="D135" s="200">
        <v>130000</v>
      </c>
      <c r="E135" s="200"/>
      <c r="F135" s="200"/>
      <c r="G135" s="200">
        <f t="shared" si="29"/>
        <v>130000</v>
      </c>
      <c r="H135" s="200"/>
      <c r="I135" s="200"/>
      <c r="J135" s="200">
        <v>-3500</v>
      </c>
      <c r="K135" s="200">
        <f t="shared" si="18"/>
        <v>126500</v>
      </c>
      <c r="L135" s="200"/>
      <c r="M135" s="200"/>
      <c r="N135" s="200"/>
      <c r="O135" s="200"/>
      <c r="P135" s="200">
        <f t="shared" si="19"/>
        <v>0</v>
      </c>
      <c r="Q135" s="200"/>
      <c r="R135" s="200"/>
      <c r="S135" s="411">
        <f t="shared" si="26"/>
        <v>130000</v>
      </c>
      <c r="T135" s="200">
        <v>130000</v>
      </c>
      <c r="U135" s="200">
        <f t="shared" si="27"/>
        <v>3500</v>
      </c>
      <c r="V135" s="399">
        <f t="shared" si="28"/>
        <v>2.766798418972332E-2</v>
      </c>
      <c r="X135" s="200"/>
    </row>
    <row r="136" spans="1:24" ht="12" customHeight="1" x14ac:dyDescent="0.25">
      <c r="A136" s="6"/>
      <c r="C136" s="150" t="s">
        <v>84</v>
      </c>
      <c r="D136" s="200">
        <v>250000</v>
      </c>
      <c r="E136" s="200"/>
      <c r="F136" s="200"/>
      <c r="G136" s="200">
        <f t="shared" si="29"/>
        <v>250000</v>
      </c>
      <c r="H136" s="200"/>
      <c r="I136" s="200"/>
      <c r="J136" s="200">
        <v>-50000</v>
      </c>
      <c r="K136" s="200">
        <f t="shared" si="18"/>
        <v>200000</v>
      </c>
      <c r="L136" s="200"/>
      <c r="M136" s="200"/>
      <c r="N136" s="200"/>
      <c r="O136" s="200"/>
      <c r="P136" s="200">
        <f t="shared" si="19"/>
        <v>0</v>
      </c>
      <c r="Q136" s="200"/>
      <c r="R136" s="200"/>
      <c r="S136" s="411">
        <f t="shared" si="26"/>
        <v>250000</v>
      </c>
      <c r="T136" s="200">
        <v>250000</v>
      </c>
      <c r="U136" s="200">
        <f t="shared" si="27"/>
        <v>50000</v>
      </c>
      <c r="V136" s="399">
        <f t="shared" si="28"/>
        <v>0.25</v>
      </c>
      <c r="X136" s="200"/>
    </row>
    <row r="137" spans="1:24" ht="12" customHeight="1" x14ac:dyDescent="0.25">
      <c r="A137" s="6"/>
      <c r="C137" s="150" t="s">
        <v>133</v>
      </c>
      <c r="D137" s="200">
        <f>247000+50000</f>
        <v>297000</v>
      </c>
      <c r="E137" s="200"/>
      <c r="F137" s="200"/>
      <c r="G137" s="200">
        <f t="shared" si="29"/>
        <v>297000</v>
      </c>
      <c r="H137" s="200"/>
      <c r="I137" s="200"/>
      <c r="J137" s="200"/>
      <c r="K137" s="200">
        <f t="shared" si="18"/>
        <v>297000</v>
      </c>
      <c r="L137" s="200"/>
      <c r="M137" s="200"/>
      <c r="N137" s="200"/>
      <c r="O137" s="200"/>
      <c r="P137" s="200">
        <f t="shared" si="19"/>
        <v>0</v>
      </c>
      <c r="Q137" s="200"/>
      <c r="R137" s="200"/>
      <c r="S137" s="411">
        <f t="shared" si="26"/>
        <v>297000</v>
      </c>
      <c r="T137" s="200">
        <v>297000</v>
      </c>
      <c r="U137" s="200">
        <f t="shared" si="27"/>
        <v>0</v>
      </c>
      <c r="V137" s="399">
        <f t="shared" si="28"/>
        <v>0</v>
      </c>
      <c r="X137" s="200"/>
    </row>
    <row r="138" spans="1:24" ht="12" customHeight="1" x14ac:dyDescent="0.25">
      <c r="A138" s="6"/>
      <c r="C138" s="201" t="s">
        <v>134</v>
      </c>
      <c r="D138" s="200">
        <f>90000+50000</f>
        <v>140000</v>
      </c>
      <c r="E138" s="200"/>
      <c r="F138" s="200"/>
      <c r="G138" s="200">
        <f t="shared" si="29"/>
        <v>140000</v>
      </c>
      <c r="H138" s="200"/>
      <c r="I138" s="200"/>
      <c r="J138" s="200"/>
      <c r="K138" s="200">
        <f t="shared" si="18"/>
        <v>140000</v>
      </c>
      <c r="L138" s="200"/>
      <c r="M138" s="200"/>
      <c r="N138" s="200"/>
      <c r="O138" s="200"/>
      <c r="P138" s="200">
        <f t="shared" si="19"/>
        <v>0</v>
      </c>
      <c r="Q138" s="200"/>
      <c r="R138" s="200"/>
      <c r="S138" s="411">
        <f t="shared" si="26"/>
        <v>140000</v>
      </c>
      <c r="T138" s="200">
        <v>140000</v>
      </c>
      <c r="U138" s="200">
        <f t="shared" si="27"/>
        <v>0</v>
      </c>
      <c r="V138" s="399">
        <f t="shared" si="28"/>
        <v>0</v>
      </c>
      <c r="X138" s="200"/>
    </row>
    <row r="139" spans="1:24" ht="12" customHeight="1" x14ac:dyDescent="0.25">
      <c r="A139" s="6"/>
      <c r="C139" s="202" t="s">
        <v>83</v>
      </c>
      <c r="D139" s="200">
        <v>20000</v>
      </c>
      <c r="E139" s="200"/>
      <c r="F139" s="200"/>
      <c r="G139" s="200">
        <f t="shared" si="29"/>
        <v>20000</v>
      </c>
      <c r="H139" s="200"/>
      <c r="I139" s="200"/>
      <c r="J139" s="200"/>
      <c r="K139" s="200">
        <f t="shared" si="18"/>
        <v>20000</v>
      </c>
      <c r="L139" s="200"/>
      <c r="M139" s="200"/>
      <c r="N139" s="200"/>
      <c r="O139" s="200"/>
      <c r="P139" s="200">
        <f t="shared" si="19"/>
        <v>0</v>
      </c>
      <c r="Q139" s="200"/>
      <c r="R139" s="200"/>
      <c r="S139" s="411">
        <f t="shared" si="26"/>
        <v>20000</v>
      </c>
      <c r="T139" s="200">
        <v>20000</v>
      </c>
      <c r="U139" s="200">
        <f t="shared" si="27"/>
        <v>0</v>
      </c>
      <c r="V139" s="399">
        <f t="shared" si="28"/>
        <v>0</v>
      </c>
      <c r="X139" s="200"/>
    </row>
    <row r="140" spans="1:24" ht="12" customHeight="1" x14ac:dyDescent="0.25">
      <c r="A140" s="6"/>
      <c r="C140" s="202" t="s">
        <v>85</v>
      </c>
      <c r="D140" s="200">
        <v>70000</v>
      </c>
      <c r="E140" s="200"/>
      <c r="F140" s="200"/>
      <c r="G140" s="200">
        <f t="shared" si="29"/>
        <v>70000</v>
      </c>
      <c r="H140" s="200"/>
      <c r="I140" s="200"/>
      <c r="J140" s="200"/>
      <c r="K140" s="200">
        <f t="shared" si="18"/>
        <v>70000</v>
      </c>
      <c r="L140" s="200"/>
      <c r="M140" s="200"/>
      <c r="N140" s="200"/>
      <c r="O140" s="200"/>
      <c r="P140" s="200">
        <f t="shared" si="19"/>
        <v>0</v>
      </c>
      <c r="Q140" s="200"/>
      <c r="R140" s="200"/>
      <c r="S140" s="411">
        <f t="shared" si="26"/>
        <v>70000</v>
      </c>
      <c r="T140" s="200">
        <v>70000</v>
      </c>
      <c r="U140" s="200">
        <f t="shared" si="27"/>
        <v>0</v>
      </c>
      <c r="V140" s="399">
        <f t="shared" si="28"/>
        <v>0</v>
      </c>
      <c r="X140" s="200"/>
    </row>
    <row r="141" spans="1:24" ht="12" customHeight="1" x14ac:dyDescent="0.25">
      <c r="A141" s="6"/>
      <c r="C141" s="202" t="s">
        <v>135</v>
      </c>
      <c r="D141" s="200">
        <v>50000</v>
      </c>
      <c r="E141" s="200"/>
      <c r="F141" s="200"/>
      <c r="G141" s="200">
        <f t="shared" si="29"/>
        <v>50000</v>
      </c>
      <c r="H141" s="200"/>
      <c r="I141" s="200"/>
      <c r="J141" s="200"/>
      <c r="K141" s="200">
        <f t="shared" si="18"/>
        <v>50000</v>
      </c>
      <c r="L141" s="200"/>
      <c r="M141" s="200"/>
      <c r="N141" s="200"/>
      <c r="O141" s="200"/>
      <c r="P141" s="200">
        <f t="shared" si="19"/>
        <v>0</v>
      </c>
      <c r="Q141" s="200"/>
      <c r="R141" s="200"/>
      <c r="S141" s="411">
        <f t="shared" si="26"/>
        <v>50000</v>
      </c>
      <c r="T141" s="200">
        <v>50000</v>
      </c>
      <c r="U141" s="200">
        <f t="shared" si="27"/>
        <v>0</v>
      </c>
      <c r="V141" s="399">
        <f t="shared" si="28"/>
        <v>0</v>
      </c>
      <c r="X141" s="200"/>
    </row>
    <row r="142" spans="1:24" ht="12" customHeight="1" x14ac:dyDescent="0.25">
      <c r="A142" s="6"/>
      <c r="C142" s="202" t="s">
        <v>136</v>
      </c>
      <c r="D142" s="200">
        <v>10000</v>
      </c>
      <c r="E142" s="200"/>
      <c r="F142" s="200"/>
      <c r="G142" s="200">
        <f t="shared" si="29"/>
        <v>10000</v>
      </c>
      <c r="H142" s="200"/>
      <c r="I142" s="200"/>
      <c r="J142" s="200"/>
      <c r="K142" s="200">
        <f t="shared" si="18"/>
        <v>10000</v>
      </c>
      <c r="L142" s="200"/>
      <c r="M142" s="200"/>
      <c r="N142" s="200"/>
      <c r="O142" s="200"/>
      <c r="P142" s="200">
        <f t="shared" si="19"/>
        <v>0</v>
      </c>
      <c r="Q142" s="200"/>
      <c r="R142" s="200"/>
      <c r="S142" s="411">
        <f t="shared" si="26"/>
        <v>10000</v>
      </c>
      <c r="T142" s="200">
        <v>10000</v>
      </c>
      <c r="U142" s="200">
        <f t="shared" si="27"/>
        <v>0</v>
      </c>
      <c r="V142" s="399">
        <f t="shared" si="28"/>
        <v>0</v>
      </c>
      <c r="X142" s="200"/>
    </row>
    <row r="143" spans="1:24" x14ac:dyDescent="0.25">
      <c r="A143" s="6"/>
      <c r="C143" s="202" t="s">
        <v>137</v>
      </c>
      <c r="D143" s="200">
        <v>7000</v>
      </c>
      <c r="E143" s="200"/>
      <c r="F143" s="200"/>
      <c r="G143" s="200">
        <f t="shared" si="29"/>
        <v>7000</v>
      </c>
      <c r="H143" s="200"/>
      <c r="I143" s="200"/>
      <c r="J143" s="200"/>
      <c r="K143" s="200">
        <f t="shared" si="18"/>
        <v>7000</v>
      </c>
      <c r="L143" s="200"/>
      <c r="M143" s="200"/>
      <c r="N143" s="200"/>
      <c r="O143" s="200"/>
      <c r="P143" s="200">
        <f t="shared" si="19"/>
        <v>0</v>
      </c>
      <c r="Q143" s="200"/>
      <c r="R143" s="200"/>
      <c r="S143" s="411">
        <f t="shared" si="26"/>
        <v>7000</v>
      </c>
      <c r="T143" s="200">
        <v>7000</v>
      </c>
      <c r="U143" s="200">
        <f t="shared" si="27"/>
        <v>0</v>
      </c>
      <c r="V143" s="399">
        <f t="shared" si="28"/>
        <v>0</v>
      </c>
      <c r="X143" s="200"/>
    </row>
    <row r="144" spans="1:24" ht="12.75" customHeight="1" x14ac:dyDescent="0.25">
      <c r="A144" s="6"/>
      <c r="C144" s="150" t="s">
        <v>138</v>
      </c>
      <c r="D144" s="200">
        <v>250000</v>
      </c>
      <c r="E144" s="200"/>
      <c r="F144" s="200"/>
      <c r="G144" s="200">
        <f t="shared" si="29"/>
        <v>250000</v>
      </c>
      <c r="H144" s="200"/>
      <c r="I144" s="200"/>
      <c r="J144" s="200"/>
      <c r="K144" s="200">
        <f t="shared" si="18"/>
        <v>250000</v>
      </c>
      <c r="L144" s="200"/>
      <c r="M144" s="200"/>
      <c r="N144" s="200"/>
      <c r="O144" s="200"/>
      <c r="P144" s="200">
        <f t="shared" si="19"/>
        <v>0</v>
      </c>
      <c r="Q144" s="200"/>
      <c r="R144" s="200"/>
      <c r="S144" s="411">
        <f t="shared" si="26"/>
        <v>250000</v>
      </c>
      <c r="T144" s="200">
        <v>250000</v>
      </c>
      <c r="U144" s="200">
        <f t="shared" si="27"/>
        <v>0</v>
      </c>
      <c r="V144" s="399">
        <f t="shared" si="28"/>
        <v>0</v>
      </c>
      <c r="X144" s="200"/>
    </row>
    <row r="145" spans="1:24" ht="12" customHeight="1" x14ac:dyDescent="0.25">
      <c r="A145" s="6"/>
      <c r="C145" s="150" t="s">
        <v>139</v>
      </c>
      <c r="D145" s="200">
        <v>100000</v>
      </c>
      <c r="E145" s="200"/>
      <c r="F145" s="200"/>
      <c r="G145" s="200">
        <f t="shared" si="29"/>
        <v>100000</v>
      </c>
      <c r="H145" s="200"/>
      <c r="I145" s="200"/>
      <c r="J145" s="200"/>
      <c r="K145" s="200">
        <f t="shared" si="18"/>
        <v>100000</v>
      </c>
      <c r="L145" s="200"/>
      <c r="M145" s="200"/>
      <c r="N145" s="200"/>
      <c r="O145" s="200"/>
      <c r="P145" s="200">
        <f t="shared" si="19"/>
        <v>0</v>
      </c>
      <c r="Q145" s="200"/>
      <c r="R145" s="200"/>
      <c r="S145" s="411">
        <f t="shared" si="26"/>
        <v>100000</v>
      </c>
      <c r="T145" s="200">
        <v>100000</v>
      </c>
      <c r="U145" s="200">
        <f t="shared" si="27"/>
        <v>0</v>
      </c>
      <c r="V145" s="399">
        <f t="shared" si="28"/>
        <v>0</v>
      </c>
      <c r="X145" s="200"/>
    </row>
    <row r="146" spans="1:24" ht="12" customHeight="1" x14ac:dyDescent="0.25">
      <c r="A146" s="6"/>
      <c r="C146" s="150" t="s">
        <v>283</v>
      </c>
      <c r="D146" s="200"/>
      <c r="E146" s="200"/>
      <c r="F146" s="200"/>
      <c r="G146" s="200"/>
      <c r="H146" s="200"/>
      <c r="I146" s="200"/>
      <c r="J146" s="200">
        <v>40000</v>
      </c>
      <c r="K146" s="200">
        <f t="shared" si="18"/>
        <v>40000</v>
      </c>
      <c r="L146" s="200"/>
      <c r="M146" s="200"/>
      <c r="N146" s="200"/>
      <c r="O146" s="200"/>
      <c r="P146" s="200">
        <f t="shared" si="19"/>
        <v>0</v>
      </c>
      <c r="Q146" s="200"/>
      <c r="R146" s="200"/>
      <c r="S146" s="411">
        <f t="shared" si="26"/>
        <v>0</v>
      </c>
      <c r="T146" s="200">
        <v>0</v>
      </c>
      <c r="U146" s="200">
        <f t="shared" si="27"/>
        <v>-40000</v>
      </c>
      <c r="V146" s="399">
        <f t="shared" si="28"/>
        <v>-1</v>
      </c>
      <c r="X146" s="200"/>
    </row>
    <row r="147" spans="1:24" ht="12" customHeight="1" x14ac:dyDescent="0.25">
      <c r="A147" s="6"/>
      <c r="C147" s="150" t="s">
        <v>284</v>
      </c>
      <c r="D147" s="200"/>
      <c r="E147" s="200"/>
      <c r="F147" s="200"/>
      <c r="G147" s="200"/>
      <c r="H147" s="200"/>
      <c r="I147" s="200"/>
      <c r="J147" s="200">
        <v>10000</v>
      </c>
      <c r="K147" s="200">
        <f t="shared" si="18"/>
        <v>10000</v>
      </c>
      <c r="L147" s="200"/>
      <c r="M147" s="200"/>
      <c r="N147" s="200"/>
      <c r="O147" s="200"/>
      <c r="P147" s="200">
        <f t="shared" si="19"/>
        <v>0</v>
      </c>
      <c r="Q147" s="200"/>
      <c r="R147" s="200"/>
      <c r="S147" s="411">
        <f t="shared" si="26"/>
        <v>0</v>
      </c>
      <c r="T147" s="200">
        <v>0</v>
      </c>
      <c r="U147" s="200">
        <f t="shared" si="27"/>
        <v>-10000</v>
      </c>
      <c r="V147" s="399">
        <f t="shared" si="28"/>
        <v>-1</v>
      </c>
      <c r="X147" s="200"/>
    </row>
    <row r="148" spans="1:24" ht="12" customHeight="1" x14ac:dyDescent="0.25">
      <c r="A148" s="6"/>
      <c r="C148" s="150" t="s">
        <v>82</v>
      </c>
      <c r="D148" s="200">
        <v>31000</v>
      </c>
      <c r="E148" s="200"/>
      <c r="F148" s="200"/>
      <c r="G148" s="200">
        <f t="shared" ref="G148:G172" si="30">D148-E148-F148</f>
        <v>31000</v>
      </c>
      <c r="H148" s="200"/>
      <c r="I148" s="200"/>
      <c r="J148" s="200"/>
      <c r="K148" s="200">
        <f t="shared" si="18"/>
        <v>31000</v>
      </c>
      <c r="L148" s="200"/>
      <c r="M148" s="200"/>
      <c r="N148" s="200"/>
      <c r="O148" s="200"/>
      <c r="P148" s="200">
        <f t="shared" ref="P148:P180" si="31">SUM(L148:O148)</f>
        <v>0</v>
      </c>
      <c r="Q148" s="200"/>
      <c r="R148" s="200"/>
      <c r="S148" s="411">
        <f t="shared" si="26"/>
        <v>31000</v>
      </c>
      <c r="T148" s="200">
        <v>31000</v>
      </c>
      <c r="U148" s="200">
        <f t="shared" si="27"/>
        <v>0</v>
      </c>
      <c r="V148" s="399">
        <f t="shared" si="28"/>
        <v>0</v>
      </c>
      <c r="X148" s="200"/>
    </row>
    <row r="149" spans="1:24" ht="12" customHeight="1" x14ac:dyDescent="0.25">
      <c r="A149" s="6"/>
      <c r="C149" s="150" t="s">
        <v>99</v>
      </c>
      <c r="D149" s="200">
        <v>50000</v>
      </c>
      <c r="E149" s="200"/>
      <c r="F149" s="200"/>
      <c r="G149" s="200">
        <f t="shared" si="30"/>
        <v>50000</v>
      </c>
      <c r="H149" s="200"/>
      <c r="I149" s="200"/>
      <c r="J149" s="200">
        <v>-16000</v>
      </c>
      <c r="K149" s="200">
        <f t="shared" ref="K149:K180" si="32">D149+J149+H149+I149</f>
        <v>34000</v>
      </c>
      <c r="L149" s="200"/>
      <c r="M149" s="200"/>
      <c r="N149" s="200"/>
      <c r="O149" s="200"/>
      <c r="P149" s="200">
        <f t="shared" si="31"/>
        <v>0</v>
      </c>
      <c r="Q149" s="200"/>
      <c r="R149" s="200"/>
      <c r="S149" s="411">
        <f t="shared" si="26"/>
        <v>50000</v>
      </c>
      <c r="T149" s="200">
        <v>50000</v>
      </c>
      <c r="U149" s="200">
        <f t="shared" si="27"/>
        <v>16000</v>
      </c>
      <c r="V149" s="399">
        <f t="shared" si="28"/>
        <v>0.47058823529411764</v>
      </c>
      <c r="X149" s="200"/>
    </row>
    <row r="150" spans="1:24" ht="12" customHeight="1" x14ac:dyDescent="0.25">
      <c r="A150" s="6"/>
      <c r="C150" s="150" t="s">
        <v>86</v>
      </c>
      <c r="D150" s="200">
        <v>55000</v>
      </c>
      <c r="E150" s="200"/>
      <c r="F150" s="200"/>
      <c r="G150" s="200">
        <f t="shared" si="30"/>
        <v>55000</v>
      </c>
      <c r="H150" s="200"/>
      <c r="I150" s="200"/>
      <c r="J150" s="200">
        <v>16000</v>
      </c>
      <c r="K150" s="200">
        <f t="shared" si="32"/>
        <v>71000</v>
      </c>
      <c r="L150" s="200"/>
      <c r="M150" s="200"/>
      <c r="N150" s="200"/>
      <c r="O150" s="200"/>
      <c r="P150" s="200">
        <f t="shared" si="31"/>
        <v>0</v>
      </c>
      <c r="Q150" s="200"/>
      <c r="R150" s="200"/>
      <c r="S150" s="411">
        <f t="shared" si="26"/>
        <v>55000</v>
      </c>
      <c r="T150" s="200">
        <v>55000</v>
      </c>
      <c r="U150" s="200">
        <f t="shared" si="27"/>
        <v>-16000</v>
      </c>
      <c r="V150" s="399">
        <f t="shared" si="28"/>
        <v>-0.22535211267605634</v>
      </c>
      <c r="X150" s="200"/>
    </row>
    <row r="151" spans="1:24" ht="12" customHeight="1" x14ac:dyDescent="0.25">
      <c r="A151" s="6"/>
      <c r="C151" s="150" t="s">
        <v>78</v>
      </c>
      <c r="D151" s="200">
        <v>3800</v>
      </c>
      <c r="E151" s="200"/>
      <c r="F151" s="200"/>
      <c r="G151" s="200">
        <f t="shared" si="30"/>
        <v>3800</v>
      </c>
      <c r="H151" s="200"/>
      <c r="I151" s="200"/>
      <c r="J151" s="200"/>
      <c r="K151" s="200">
        <f t="shared" si="32"/>
        <v>3800</v>
      </c>
      <c r="L151" s="200"/>
      <c r="M151" s="200"/>
      <c r="N151" s="200"/>
      <c r="O151" s="200"/>
      <c r="P151" s="200">
        <f t="shared" si="31"/>
        <v>0</v>
      </c>
      <c r="Q151" s="200"/>
      <c r="R151" s="200"/>
      <c r="S151" s="411">
        <f t="shared" si="26"/>
        <v>3800</v>
      </c>
      <c r="T151" s="200">
        <v>3800</v>
      </c>
      <c r="U151" s="200">
        <f t="shared" si="27"/>
        <v>0</v>
      </c>
      <c r="V151" s="399">
        <f t="shared" si="28"/>
        <v>0</v>
      </c>
      <c r="X151" s="200"/>
    </row>
    <row r="152" spans="1:24" ht="12" customHeight="1" x14ac:dyDescent="0.25">
      <c r="A152" s="6"/>
      <c r="C152" s="150" t="s">
        <v>77</v>
      </c>
      <c r="D152" s="200">
        <v>55000</v>
      </c>
      <c r="E152" s="200"/>
      <c r="F152" s="200"/>
      <c r="G152" s="200">
        <f t="shared" si="30"/>
        <v>55000</v>
      </c>
      <c r="H152" s="200"/>
      <c r="I152" s="200"/>
      <c r="J152" s="200"/>
      <c r="K152" s="200">
        <f t="shared" si="32"/>
        <v>55000</v>
      </c>
      <c r="L152" s="200"/>
      <c r="M152" s="200"/>
      <c r="N152" s="200"/>
      <c r="O152" s="200"/>
      <c r="P152" s="200">
        <f t="shared" si="31"/>
        <v>0</v>
      </c>
      <c r="Q152" s="200"/>
      <c r="R152" s="200"/>
      <c r="S152" s="411">
        <f t="shared" si="26"/>
        <v>55000</v>
      </c>
      <c r="T152" s="200">
        <v>55000</v>
      </c>
      <c r="U152" s="200">
        <f t="shared" si="27"/>
        <v>0</v>
      </c>
      <c r="V152" s="399">
        <f t="shared" si="28"/>
        <v>0</v>
      </c>
      <c r="X152" s="200"/>
    </row>
    <row r="153" spans="1:24" ht="12" customHeight="1" x14ac:dyDescent="0.25">
      <c r="A153" s="6"/>
      <c r="C153" s="150" t="s">
        <v>87</v>
      </c>
      <c r="D153" s="200">
        <v>100031</v>
      </c>
      <c r="E153" s="200"/>
      <c r="F153" s="200"/>
      <c r="G153" s="200">
        <f t="shared" si="30"/>
        <v>100031</v>
      </c>
      <c r="H153" s="200"/>
      <c r="I153" s="200"/>
      <c r="J153" s="200">
        <v>3500</v>
      </c>
      <c r="K153" s="200">
        <f t="shared" si="32"/>
        <v>103531</v>
      </c>
      <c r="L153" s="200"/>
      <c r="M153" s="200"/>
      <c r="N153" s="200"/>
      <c r="O153" s="200"/>
      <c r="P153" s="200">
        <f t="shared" si="31"/>
        <v>0</v>
      </c>
      <c r="Q153" s="200"/>
      <c r="R153" s="200"/>
      <c r="S153" s="411">
        <f t="shared" si="26"/>
        <v>100031</v>
      </c>
      <c r="T153" s="200">
        <v>100031</v>
      </c>
      <c r="U153" s="200">
        <f t="shared" si="27"/>
        <v>-3500</v>
      </c>
      <c r="V153" s="399">
        <f t="shared" si="28"/>
        <v>-3.3806299562449897E-2</v>
      </c>
      <c r="X153" s="200"/>
    </row>
    <row r="154" spans="1:24" ht="12" customHeight="1" x14ac:dyDescent="0.25">
      <c r="A154" s="6"/>
      <c r="C154" s="64"/>
      <c r="D154" s="69"/>
      <c r="E154" s="69"/>
      <c r="F154" s="69"/>
      <c r="G154" s="69">
        <f t="shared" si="30"/>
        <v>0</v>
      </c>
      <c r="H154" s="69"/>
      <c r="I154" s="69"/>
      <c r="J154" s="69"/>
      <c r="K154" s="69">
        <f t="shared" si="32"/>
        <v>0</v>
      </c>
      <c r="L154" s="69"/>
      <c r="M154" s="69"/>
      <c r="N154" s="69"/>
      <c r="O154" s="69"/>
      <c r="P154" s="69">
        <f t="shared" si="31"/>
        <v>0</v>
      </c>
      <c r="Q154" s="69"/>
      <c r="R154" s="69"/>
      <c r="S154" s="104">
        <f t="shared" si="26"/>
        <v>0</v>
      </c>
      <c r="T154" s="69">
        <v>0</v>
      </c>
      <c r="U154" s="69">
        <f t="shared" si="27"/>
        <v>0</v>
      </c>
      <c r="V154" s="260" t="str">
        <f t="shared" si="28"/>
        <v/>
      </c>
      <c r="X154" s="69"/>
    </row>
    <row r="155" spans="1:24" ht="12" customHeight="1" x14ac:dyDescent="0.25">
      <c r="A155" s="6" t="s">
        <v>104</v>
      </c>
      <c r="B155" s="6" t="s">
        <v>43</v>
      </c>
      <c r="C155" s="73" t="s">
        <v>88</v>
      </c>
      <c r="D155" s="69">
        <f>D157+D159+D160+D161++D162+D163</f>
        <v>709490</v>
      </c>
      <c r="E155" s="69"/>
      <c r="F155" s="69">
        <f>F159</f>
        <v>10000</v>
      </c>
      <c r="G155" s="69">
        <f t="shared" si="30"/>
        <v>699490</v>
      </c>
      <c r="H155" s="69"/>
      <c r="I155" s="69">
        <f>I157+I159+I160+I161++I162+I163</f>
        <v>0</v>
      </c>
      <c r="J155" s="69">
        <f>J157+J163</f>
        <v>-15970</v>
      </c>
      <c r="K155" s="69">
        <f t="shared" si="32"/>
        <v>693520</v>
      </c>
      <c r="L155" s="69"/>
      <c r="M155" s="69"/>
      <c r="N155" s="69"/>
      <c r="O155" s="69"/>
      <c r="P155" s="69">
        <f t="shared" si="31"/>
        <v>0</v>
      </c>
      <c r="Q155" s="69">
        <f>Q159</f>
        <v>10000</v>
      </c>
      <c r="R155" s="69"/>
      <c r="S155" s="104">
        <f t="shared" si="26"/>
        <v>709490</v>
      </c>
      <c r="T155" s="69">
        <f>T157+T159+T160+T161++T162+T163</f>
        <v>709490</v>
      </c>
      <c r="U155" s="69">
        <f t="shared" si="27"/>
        <v>15970</v>
      </c>
      <c r="V155" s="260">
        <f t="shared" si="28"/>
        <v>2.3027454146960433E-2</v>
      </c>
      <c r="X155" s="69">
        <f>X157+X159+X160+X161++X162+X163</f>
        <v>0</v>
      </c>
    </row>
    <row r="156" spans="1:24" ht="12" customHeight="1" x14ac:dyDescent="0.25">
      <c r="A156" s="6"/>
      <c r="C156" s="49" t="s">
        <v>13</v>
      </c>
      <c r="D156" s="81">
        <f>D158</f>
        <v>434</v>
      </c>
      <c r="E156" s="81"/>
      <c r="F156" s="81"/>
      <c r="G156" s="81">
        <f t="shared" si="30"/>
        <v>434</v>
      </c>
      <c r="H156" s="81"/>
      <c r="I156" s="81">
        <f>I158</f>
        <v>0</v>
      </c>
      <c r="J156" s="81"/>
      <c r="K156" s="81">
        <f t="shared" si="32"/>
        <v>434</v>
      </c>
      <c r="L156" s="81"/>
      <c r="M156" s="81"/>
      <c r="N156" s="81"/>
      <c r="O156" s="81"/>
      <c r="P156" s="81">
        <f t="shared" si="31"/>
        <v>0</v>
      </c>
      <c r="Q156" s="81"/>
      <c r="R156" s="81"/>
      <c r="S156" s="83">
        <f t="shared" si="26"/>
        <v>434</v>
      </c>
      <c r="T156" s="81">
        <f>T158</f>
        <v>434</v>
      </c>
      <c r="U156" s="81">
        <f t="shared" si="27"/>
        <v>0</v>
      </c>
      <c r="V156" s="385">
        <f t="shared" si="28"/>
        <v>0</v>
      </c>
      <c r="X156" s="81">
        <f>X158</f>
        <v>0</v>
      </c>
    </row>
    <row r="157" spans="1:24" ht="12" customHeight="1" x14ac:dyDescent="0.25">
      <c r="A157" s="6"/>
      <c r="C157" s="50" t="s">
        <v>89</v>
      </c>
      <c r="D157" s="87">
        <v>41100</v>
      </c>
      <c r="E157" s="87"/>
      <c r="F157" s="87"/>
      <c r="G157" s="87">
        <f t="shared" si="30"/>
        <v>41100</v>
      </c>
      <c r="H157" s="87"/>
      <c r="I157" s="87"/>
      <c r="J157" s="87">
        <v>4030</v>
      </c>
      <c r="K157" s="87">
        <f t="shared" si="32"/>
        <v>45130</v>
      </c>
      <c r="L157" s="87"/>
      <c r="M157" s="87"/>
      <c r="N157" s="87"/>
      <c r="O157" s="87"/>
      <c r="P157" s="87">
        <f t="shared" si="31"/>
        <v>0</v>
      </c>
      <c r="Q157" s="87"/>
      <c r="R157" s="87"/>
      <c r="S157" s="402">
        <f t="shared" si="26"/>
        <v>41100</v>
      </c>
      <c r="T157" s="87">
        <v>41100</v>
      </c>
      <c r="U157" s="87">
        <f t="shared" si="27"/>
        <v>-4030</v>
      </c>
      <c r="V157" s="386">
        <f t="shared" si="28"/>
        <v>-8.9297584755151788E-2</v>
      </c>
      <c r="X157" s="87"/>
    </row>
    <row r="158" spans="1:24" ht="12" customHeight="1" x14ac:dyDescent="0.25">
      <c r="A158" s="6"/>
      <c r="C158" s="74" t="s">
        <v>13</v>
      </c>
      <c r="D158" s="87">
        <v>434</v>
      </c>
      <c r="E158" s="87"/>
      <c r="F158" s="87"/>
      <c r="G158" s="87">
        <f t="shared" si="30"/>
        <v>434</v>
      </c>
      <c r="H158" s="87"/>
      <c r="I158" s="87"/>
      <c r="J158" s="87"/>
      <c r="K158" s="87">
        <f t="shared" si="32"/>
        <v>434</v>
      </c>
      <c r="L158" s="87"/>
      <c r="M158" s="87"/>
      <c r="N158" s="87"/>
      <c r="O158" s="87"/>
      <c r="P158" s="87">
        <f t="shared" si="31"/>
        <v>0</v>
      </c>
      <c r="Q158" s="87"/>
      <c r="R158" s="87"/>
      <c r="S158" s="402">
        <f t="shared" si="26"/>
        <v>434</v>
      </c>
      <c r="T158" s="87">
        <v>434</v>
      </c>
      <c r="U158" s="87">
        <f t="shared" si="27"/>
        <v>0</v>
      </c>
      <c r="V158" s="386">
        <f t="shared" si="28"/>
        <v>0</v>
      </c>
      <c r="X158" s="87"/>
    </row>
    <row r="159" spans="1:24" ht="12" customHeight="1" x14ac:dyDescent="0.25">
      <c r="A159" s="6"/>
      <c r="C159" s="50" t="s">
        <v>90</v>
      </c>
      <c r="D159" s="87">
        <v>120000</v>
      </c>
      <c r="E159" s="87"/>
      <c r="F159" s="87">
        <v>10000</v>
      </c>
      <c r="G159" s="87">
        <f t="shared" si="30"/>
        <v>110000</v>
      </c>
      <c r="H159" s="87"/>
      <c r="I159" s="87"/>
      <c r="J159" s="87"/>
      <c r="K159" s="87">
        <f t="shared" si="32"/>
        <v>120000</v>
      </c>
      <c r="L159" s="87"/>
      <c r="M159" s="87"/>
      <c r="N159" s="87"/>
      <c r="O159" s="87"/>
      <c r="P159" s="87">
        <f t="shared" si="31"/>
        <v>0</v>
      </c>
      <c r="Q159" s="87">
        <v>10000</v>
      </c>
      <c r="R159" s="87"/>
      <c r="S159" s="402">
        <f t="shared" si="26"/>
        <v>120000</v>
      </c>
      <c r="T159" s="87">
        <v>120000</v>
      </c>
      <c r="U159" s="87">
        <f t="shared" si="27"/>
        <v>0</v>
      </c>
      <c r="V159" s="386">
        <f t="shared" si="28"/>
        <v>0</v>
      </c>
      <c r="X159" s="87"/>
    </row>
    <row r="160" spans="1:24" ht="12" customHeight="1" x14ac:dyDescent="0.25">
      <c r="A160" s="6"/>
      <c r="C160" s="50" t="s">
        <v>91</v>
      </c>
      <c r="D160" s="87">
        <v>1250</v>
      </c>
      <c r="E160" s="87"/>
      <c r="F160" s="87"/>
      <c r="G160" s="87">
        <f t="shared" si="30"/>
        <v>1250</v>
      </c>
      <c r="H160" s="87"/>
      <c r="I160" s="87"/>
      <c r="J160" s="87"/>
      <c r="K160" s="87">
        <f t="shared" si="32"/>
        <v>1250</v>
      </c>
      <c r="L160" s="87"/>
      <c r="M160" s="87"/>
      <c r="N160" s="87"/>
      <c r="O160" s="87"/>
      <c r="P160" s="87">
        <f t="shared" si="31"/>
        <v>0</v>
      </c>
      <c r="Q160" s="87"/>
      <c r="R160" s="87"/>
      <c r="S160" s="402">
        <f t="shared" ref="S160:S172" si="33">G160+P160+Q160+R160</f>
        <v>1250</v>
      </c>
      <c r="T160" s="87">
        <v>1250</v>
      </c>
      <c r="U160" s="87">
        <f t="shared" ref="U160:U172" si="34">T160-K160</f>
        <v>0</v>
      </c>
      <c r="V160" s="386">
        <f t="shared" ref="V160:V172" si="35">IF(K160=0,"",U160/K160)</f>
        <v>0</v>
      </c>
      <c r="X160" s="87"/>
    </row>
    <row r="161" spans="1:24" ht="12" customHeight="1" x14ac:dyDescent="0.25">
      <c r="A161" s="6"/>
      <c r="C161" s="50" t="s">
        <v>92</v>
      </c>
      <c r="D161" s="87">
        <v>68440</v>
      </c>
      <c r="E161" s="87"/>
      <c r="F161" s="87"/>
      <c r="G161" s="87">
        <f t="shared" si="30"/>
        <v>68440</v>
      </c>
      <c r="H161" s="87"/>
      <c r="I161" s="87"/>
      <c r="J161" s="87"/>
      <c r="K161" s="87">
        <f t="shared" si="32"/>
        <v>68440</v>
      </c>
      <c r="L161" s="87"/>
      <c r="M161" s="87"/>
      <c r="N161" s="87"/>
      <c r="O161" s="87"/>
      <c r="P161" s="87">
        <f t="shared" si="31"/>
        <v>0</v>
      </c>
      <c r="Q161" s="87"/>
      <c r="R161" s="87"/>
      <c r="S161" s="402">
        <f t="shared" si="33"/>
        <v>68440</v>
      </c>
      <c r="T161" s="87">
        <v>68440</v>
      </c>
      <c r="U161" s="87">
        <f t="shared" si="34"/>
        <v>0</v>
      </c>
      <c r="V161" s="386">
        <f t="shared" si="35"/>
        <v>0</v>
      </c>
      <c r="X161" s="87"/>
    </row>
    <row r="162" spans="1:24" ht="12" customHeight="1" x14ac:dyDescent="0.25">
      <c r="A162" s="6"/>
      <c r="C162" s="50" t="s">
        <v>95</v>
      </c>
      <c r="D162" s="87">
        <v>5000</v>
      </c>
      <c r="E162" s="87"/>
      <c r="F162" s="87"/>
      <c r="G162" s="87">
        <f t="shared" si="30"/>
        <v>5000</v>
      </c>
      <c r="H162" s="87"/>
      <c r="I162" s="87"/>
      <c r="J162" s="87"/>
      <c r="K162" s="87">
        <f t="shared" si="32"/>
        <v>5000</v>
      </c>
      <c r="L162" s="87"/>
      <c r="M162" s="87"/>
      <c r="N162" s="87"/>
      <c r="O162" s="87"/>
      <c r="P162" s="87">
        <f t="shared" si="31"/>
        <v>0</v>
      </c>
      <c r="Q162" s="87"/>
      <c r="R162" s="87"/>
      <c r="S162" s="402">
        <f t="shared" si="33"/>
        <v>5000</v>
      </c>
      <c r="T162" s="87">
        <v>5000</v>
      </c>
      <c r="U162" s="87">
        <f t="shared" si="34"/>
        <v>0</v>
      </c>
      <c r="V162" s="386">
        <f t="shared" si="35"/>
        <v>0</v>
      </c>
      <c r="X162" s="87"/>
    </row>
    <row r="163" spans="1:24" ht="12" customHeight="1" x14ac:dyDescent="0.25">
      <c r="A163" s="6"/>
      <c r="C163" s="53" t="s">
        <v>93</v>
      </c>
      <c r="D163" s="81">
        <f>D164+D165+D166+D167</f>
        <v>473700</v>
      </c>
      <c r="E163" s="81"/>
      <c r="F163" s="81"/>
      <c r="G163" s="81">
        <f t="shared" si="30"/>
        <v>473700</v>
      </c>
      <c r="H163" s="81"/>
      <c r="I163" s="81">
        <f>I164+I165+I166+I167</f>
        <v>0</v>
      </c>
      <c r="J163" s="81">
        <f>J167</f>
        <v>-20000</v>
      </c>
      <c r="K163" s="81">
        <f t="shared" si="32"/>
        <v>453700</v>
      </c>
      <c r="L163" s="81"/>
      <c r="M163" s="81"/>
      <c r="N163" s="81"/>
      <c r="O163" s="81"/>
      <c r="P163" s="81">
        <f t="shared" si="31"/>
        <v>0</v>
      </c>
      <c r="Q163" s="81"/>
      <c r="R163" s="81"/>
      <c r="S163" s="83">
        <f t="shared" si="33"/>
        <v>473700</v>
      </c>
      <c r="T163" s="81">
        <f>T164+T165+T166+T167</f>
        <v>473700</v>
      </c>
      <c r="U163" s="81">
        <f t="shared" si="34"/>
        <v>20000</v>
      </c>
      <c r="V163" s="385">
        <f t="shared" si="35"/>
        <v>4.4081992506061277E-2</v>
      </c>
      <c r="X163" s="81">
        <f>X164+X165+X166+X167</f>
        <v>0</v>
      </c>
    </row>
    <row r="164" spans="1:24" ht="12" customHeight="1" x14ac:dyDescent="0.25">
      <c r="A164" s="6"/>
      <c r="C164" s="60" t="s">
        <v>94</v>
      </c>
      <c r="D164" s="89">
        <v>273700</v>
      </c>
      <c r="E164" s="89"/>
      <c r="F164" s="89"/>
      <c r="G164" s="89">
        <f t="shared" si="30"/>
        <v>273700</v>
      </c>
      <c r="H164" s="89"/>
      <c r="I164" s="89"/>
      <c r="J164" s="89"/>
      <c r="K164" s="89">
        <f t="shared" si="32"/>
        <v>273700</v>
      </c>
      <c r="L164" s="89"/>
      <c r="M164" s="89"/>
      <c r="N164" s="89"/>
      <c r="O164" s="89"/>
      <c r="P164" s="89">
        <f t="shared" si="31"/>
        <v>0</v>
      </c>
      <c r="Q164" s="89"/>
      <c r="R164" s="89"/>
      <c r="S164" s="403">
        <f t="shared" si="33"/>
        <v>273700</v>
      </c>
      <c r="T164" s="89">
        <v>273700</v>
      </c>
      <c r="U164" s="89">
        <f t="shared" si="34"/>
        <v>0</v>
      </c>
      <c r="V164" s="388">
        <f t="shared" si="35"/>
        <v>0</v>
      </c>
      <c r="X164" s="89"/>
    </row>
    <row r="165" spans="1:24" ht="12" customHeight="1" x14ac:dyDescent="0.25">
      <c r="A165" s="6"/>
      <c r="C165" s="151" t="s">
        <v>96</v>
      </c>
      <c r="D165" s="98">
        <v>110000</v>
      </c>
      <c r="E165" s="98"/>
      <c r="F165" s="98"/>
      <c r="G165" s="98">
        <f t="shared" si="30"/>
        <v>110000</v>
      </c>
      <c r="H165" s="98"/>
      <c r="I165" s="98"/>
      <c r="J165" s="98"/>
      <c r="K165" s="98">
        <f t="shared" si="32"/>
        <v>110000</v>
      </c>
      <c r="L165" s="98"/>
      <c r="M165" s="98"/>
      <c r="N165" s="98"/>
      <c r="O165" s="98"/>
      <c r="P165" s="98">
        <f t="shared" si="31"/>
        <v>0</v>
      </c>
      <c r="Q165" s="98"/>
      <c r="R165" s="98"/>
      <c r="S165" s="406">
        <f t="shared" si="33"/>
        <v>110000</v>
      </c>
      <c r="T165" s="98">
        <v>110000</v>
      </c>
      <c r="U165" s="98">
        <f t="shared" si="34"/>
        <v>0</v>
      </c>
      <c r="V165" s="394">
        <f t="shared" si="35"/>
        <v>0</v>
      </c>
      <c r="X165" s="98"/>
    </row>
    <row r="166" spans="1:24" ht="12" customHeight="1" x14ac:dyDescent="0.25">
      <c r="A166" s="6"/>
      <c r="C166" s="151" t="s">
        <v>97</v>
      </c>
      <c r="D166" s="98">
        <v>16000</v>
      </c>
      <c r="E166" s="98"/>
      <c r="F166" s="98"/>
      <c r="G166" s="98">
        <f t="shared" si="30"/>
        <v>16000</v>
      </c>
      <c r="H166" s="98"/>
      <c r="I166" s="98"/>
      <c r="J166" s="98"/>
      <c r="K166" s="98">
        <f t="shared" si="32"/>
        <v>16000</v>
      </c>
      <c r="L166" s="98"/>
      <c r="M166" s="98"/>
      <c r="N166" s="98"/>
      <c r="O166" s="98"/>
      <c r="P166" s="98">
        <f t="shared" si="31"/>
        <v>0</v>
      </c>
      <c r="Q166" s="98"/>
      <c r="R166" s="98"/>
      <c r="S166" s="406">
        <f t="shared" si="33"/>
        <v>16000</v>
      </c>
      <c r="T166" s="98">
        <v>16000</v>
      </c>
      <c r="U166" s="98">
        <f t="shared" si="34"/>
        <v>0</v>
      </c>
      <c r="V166" s="394">
        <f t="shared" si="35"/>
        <v>0</v>
      </c>
      <c r="X166" s="98"/>
    </row>
    <row r="167" spans="1:24" ht="12" customHeight="1" x14ac:dyDescent="0.25">
      <c r="A167" s="6"/>
      <c r="C167" s="151" t="s">
        <v>140</v>
      </c>
      <c r="D167" s="98">
        <v>74000</v>
      </c>
      <c r="E167" s="98"/>
      <c r="F167" s="98"/>
      <c r="G167" s="98">
        <f t="shared" si="30"/>
        <v>74000</v>
      </c>
      <c r="H167" s="98"/>
      <c r="I167" s="98"/>
      <c r="J167" s="98">
        <v>-20000</v>
      </c>
      <c r="K167" s="98">
        <f t="shared" si="32"/>
        <v>54000</v>
      </c>
      <c r="L167" s="98"/>
      <c r="M167" s="98"/>
      <c r="N167" s="98"/>
      <c r="O167" s="98"/>
      <c r="P167" s="98">
        <f t="shared" si="31"/>
        <v>0</v>
      </c>
      <c r="Q167" s="98"/>
      <c r="R167" s="98"/>
      <c r="S167" s="406">
        <f t="shared" si="33"/>
        <v>74000</v>
      </c>
      <c r="T167" s="98">
        <v>74000</v>
      </c>
      <c r="U167" s="98">
        <f t="shared" si="34"/>
        <v>20000</v>
      </c>
      <c r="V167" s="394">
        <f t="shared" si="35"/>
        <v>0.37037037037037035</v>
      </c>
      <c r="X167" s="98"/>
    </row>
    <row r="168" spans="1:24" ht="12" customHeight="1" x14ac:dyDescent="0.25">
      <c r="A168" s="6"/>
      <c r="C168" s="50"/>
      <c r="D168" s="87"/>
      <c r="E168" s="87"/>
      <c r="F168" s="87"/>
      <c r="G168" s="87">
        <f t="shared" si="30"/>
        <v>0</v>
      </c>
      <c r="H168" s="87"/>
      <c r="I168" s="87"/>
      <c r="J168" s="87"/>
      <c r="K168" s="87">
        <f t="shared" si="32"/>
        <v>0</v>
      </c>
      <c r="L168" s="87"/>
      <c r="M168" s="87"/>
      <c r="N168" s="87"/>
      <c r="O168" s="87"/>
      <c r="P168" s="87">
        <f t="shared" si="31"/>
        <v>0</v>
      </c>
      <c r="Q168" s="87"/>
      <c r="R168" s="87"/>
      <c r="S168" s="402">
        <f t="shared" si="33"/>
        <v>0</v>
      </c>
      <c r="T168" s="87">
        <v>0</v>
      </c>
      <c r="U168" s="87">
        <f t="shared" si="34"/>
        <v>0</v>
      </c>
      <c r="V168" s="386" t="str">
        <f t="shared" si="35"/>
        <v/>
      </c>
      <c r="X168" s="87"/>
    </row>
    <row r="169" spans="1:24" ht="12" customHeight="1" x14ac:dyDescent="0.25">
      <c r="A169" s="6" t="s">
        <v>100</v>
      </c>
      <c r="B169" s="6" t="s">
        <v>43</v>
      </c>
      <c r="C169" s="73" t="s">
        <v>98</v>
      </c>
      <c r="D169" s="69">
        <v>64000</v>
      </c>
      <c r="E169" s="69"/>
      <c r="F169" s="69"/>
      <c r="G169" s="69">
        <f t="shared" si="30"/>
        <v>64000</v>
      </c>
      <c r="H169" s="69"/>
      <c r="I169" s="69"/>
      <c r="J169" s="69"/>
      <c r="K169" s="69">
        <f t="shared" si="32"/>
        <v>64000</v>
      </c>
      <c r="L169" s="69"/>
      <c r="M169" s="69"/>
      <c r="N169" s="69"/>
      <c r="O169" s="69"/>
      <c r="P169" s="69">
        <f t="shared" si="31"/>
        <v>0</v>
      </c>
      <c r="Q169" s="69"/>
      <c r="R169" s="69"/>
      <c r="S169" s="104">
        <f t="shared" si="33"/>
        <v>64000</v>
      </c>
      <c r="T169" s="69">
        <v>64000</v>
      </c>
      <c r="U169" s="69">
        <f t="shared" si="34"/>
        <v>0</v>
      </c>
      <c r="V169" s="260">
        <f t="shared" si="35"/>
        <v>0</v>
      </c>
      <c r="X169" s="69"/>
    </row>
    <row r="170" spans="1:24" ht="12" customHeight="1" x14ac:dyDescent="0.25">
      <c r="A170" s="6"/>
      <c r="C170" s="73"/>
      <c r="D170" s="69"/>
      <c r="E170" s="69"/>
      <c r="F170" s="69"/>
      <c r="G170" s="69">
        <f t="shared" si="30"/>
        <v>0</v>
      </c>
      <c r="H170" s="69"/>
      <c r="I170" s="69"/>
      <c r="J170" s="69"/>
      <c r="K170" s="69">
        <f t="shared" si="32"/>
        <v>0</v>
      </c>
      <c r="L170" s="69"/>
      <c r="M170" s="69"/>
      <c r="N170" s="69"/>
      <c r="O170" s="69"/>
      <c r="P170" s="69">
        <f t="shared" si="31"/>
        <v>0</v>
      </c>
      <c r="Q170" s="69"/>
      <c r="R170" s="69"/>
      <c r="S170" s="104">
        <f t="shared" si="33"/>
        <v>0</v>
      </c>
      <c r="T170" s="69">
        <v>0</v>
      </c>
      <c r="U170" s="69">
        <f t="shared" si="34"/>
        <v>0</v>
      </c>
      <c r="V170" s="260" t="str">
        <f t="shared" si="35"/>
        <v/>
      </c>
      <c r="X170" s="69"/>
    </row>
    <row r="171" spans="1:24" ht="12" customHeight="1" x14ac:dyDescent="0.25">
      <c r="A171" s="6" t="s">
        <v>104</v>
      </c>
      <c r="B171" s="6" t="s">
        <v>43</v>
      </c>
      <c r="C171" s="73" t="s">
        <v>180</v>
      </c>
      <c r="D171" s="69"/>
      <c r="E171" s="69"/>
      <c r="F171" s="69"/>
      <c r="G171" s="69">
        <f t="shared" si="30"/>
        <v>0</v>
      </c>
      <c r="H171" s="69"/>
      <c r="I171" s="69"/>
      <c r="J171" s="110"/>
      <c r="K171" s="69">
        <f t="shared" si="32"/>
        <v>0</v>
      </c>
      <c r="L171" s="69"/>
      <c r="M171" s="69"/>
      <c r="N171" s="69"/>
      <c r="O171" s="69"/>
      <c r="P171" s="69">
        <f t="shared" si="31"/>
        <v>0</v>
      </c>
      <c r="Q171" s="69"/>
      <c r="R171" s="69"/>
      <c r="S171" s="104">
        <f t="shared" si="33"/>
        <v>0</v>
      </c>
      <c r="T171" s="69">
        <v>0</v>
      </c>
      <c r="U171" s="69">
        <f t="shared" si="34"/>
        <v>0</v>
      </c>
      <c r="V171" s="260" t="str">
        <f t="shared" si="35"/>
        <v/>
      </c>
      <c r="X171" s="69"/>
    </row>
    <row r="172" spans="1:24" ht="12" customHeight="1" x14ac:dyDescent="0.25">
      <c r="A172" s="6"/>
      <c r="C172" s="49" t="s">
        <v>13</v>
      </c>
      <c r="D172" s="69"/>
      <c r="E172" s="69"/>
      <c r="F172" s="69"/>
      <c r="G172" s="69">
        <f t="shared" si="30"/>
        <v>0</v>
      </c>
      <c r="H172" s="69"/>
      <c r="I172" s="69"/>
      <c r="J172" s="81"/>
      <c r="K172" s="69">
        <f t="shared" si="32"/>
        <v>0</v>
      </c>
      <c r="L172" s="69"/>
      <c r="M172" s="69"/>
      <c r="N172" s="69"/>
      <c r="O172" s="69"/>
      <c r="P172" s="69">
        <f t="shared" si="31"/>
        <v>0</v>
      </c>
      <c r="Q172" s="69"/>
      <c r="R172" s="69"/>
      <c r="S172" s="104">
        <f t="shared" si="33"/>
        <v>0</v>
      </c>
      <c r="T172" s="69">
        <v>0</v>
      </c>
      <c r="U172" s="69">
        <f t="shared" si="34"/>
        <v>0</v>
      </c>
      <c r="V172" s="260" t="str">
        <f t="shared" si="35"/>
        <v/>
      </c>
      <c r="X172" s="69"/>
    </row>
    <row r="173" spans="1:24" ht="12" customHeight="1" x14ac:dyDescent="0.25">
      <c r="A173" s="6"/>
      <c r="C173" s="49"/>
      <c r="D173" s="69"/>
      <c r="E173" s="69"/>
      <c r="F173" s="69"/>
      <c r="G173" s="69"/>
      <c r="H173" s="69"/>
      <c r="I173" s="69"/>
      <c r="J173" s="129"/>
      <c r="K173" s="69">
        <f t="shared" si="32"/>
        <v>0</v>
      </c>
      <c r="L173" s="69"/>
      <c r="M173" s="69"/>
      <c r="N173" s="69"/>
      <c r="O173" s="69"/>
      <c r="P173" s="69">
        <f t="shared" si="31"/>
        <v>0</v>
      </c>
      <c r="Q173" s="69"/>
      <c r="R173" s="69"/>
      <c r="S173" s="104"/>
      <c r="T173" s="69"/>
      <c r="U173" s="69"/>
      <c r="V173" s="260"/>
      <c r="X173" s="69"/>
    </row>
    <row r="174" spans="1:24" ht="12" customHeight="1" x14ac:dyDescent="0.25">
      <c r="A174" s="6" t="s">
        <v>104</v>
      </c>
      <c r="B174" s="6" t="s">
        <v>43</v>
      </c>
      <c r="C174" s="417" t="s">
        <v>282</v>
      </c>
      <c r="D174" s="69"/>
      <c r="E174" s="69"/>
      <c r="F174" s="69"/>
      <c r="G174" s="69"/>
      <c r="H174" s="69"/>
      <c r="I174" s="69"/>
      <c r="J174" s="110">
        <v>152166</v>
      </c>
      <c r="K174" s="69">
        <f t="shared" si="32"/>
        <v>152166</v>
      </c>
      <c r="L174" s="69"/>
      <c r="M174" s="69"/>
      <c r="N174" s="69"/>
      <c r="O174" s="69"/>
      <c r="P174" s="69">
        <f t="shared" si="31"/>
        <v>0</v>
      </c>
      <c r="Q174" s="69"/>
      <c r="R174" s="69"/>
      <c r="S174" s="104"/>
      <c r="T174" s="69"/>
      <c r="U174" s="69"/>
      <c r="V174" s="260"/>
      <c r="X174" s="69"/>
    </row>
    <row r="175" spans="1:24" ht="12" customHeight="1" x14ac:dyDescent="0.25">
      <c r="A175" s="6"/>
      <c r="C175" s="49" t="s">
        <v>13</v>
      </c>
      <c r="D175" s="69"/>
      <c r="E175" s="69"/>
      <c r="F175" s="69"/>
      <c r="G175" s="69"/>
      <c r="H175" s="69"/>
      <c r="I175" s="69"/>
      <c r="J175" s="81">
        <v>83450</v>
      </c>
      <c r="K175" s="69">
        <f t="shared" si="32"/>
        <v>83450</v>
      </c>
      <c r="L175" s="69"/>
      <c r="M175" s="69"/>
      <c r="N175" s="69"/>
      <c r="O175" s="69"/>
      <c r="P175" s="69">
        <f t="shared" si="31"/>
        <v>0</v>
      </c>
      <c r="Q175" s="69"/>
      <c r="R175" s="69"/>
      <c r="S175" s="104"/>
      <c r="T175" s="69"/>
      <c r="U175" s="69"/>
      <c r="V175" s="260"/>
      <c r="X175" s="69"/>
    </row>
    <row r="176" spans="1:24" ht="12" customHeight="1" x14ac:dyDescent="0.25">
      <c r="A176" s="6"/>
      <c r="D176" s="69"/>
      <c r="E176" s="69"/>
      <c r="F176" s="69"/>
      <c r="G176" s="69"/>
      <c r="H176" s="69"/>
      <c r="I176" s="69"/>
      <c r="J176" s="129"/>
      <c r="K176" s="69">
        <f t="shared" si="32"/>
        <v>0</v>
      </c>
      <c r="L176" s="69"/>
      <c r="M176" s="69"/>
      <c r="N176" s="69"/>
      <c r="O176" s="69"/>
      <c r="P176" s="69">
        <f t="shared" si="31"/>
        <v>0</v>
      </c>
      <c r="Q176" s="69"/>
      <c r="R176" s="69"/>
      <c r="S176" s="104"/>
      <c r="T176" s="69"/>
      <c r="U176" s="69"/>
      <c r="V176" s="260"/>
      <c r="X176" s="69"/>
    </row>
    <row r="177" spans="1:24" ht="12" customHeight="1" x14ac:dyDescent="0.25">
      <c r="A177" s="6" t="s">
        <v>104</v>
      </c>
      <c r="B177" s="6" t="s">
        <v>43</v>
      </c>
      <c r="C177" s="73" t="s">
        <v>180</v>
      </c>
      <c r="D177" s="69"/>
      <c r="E177" s="69"/>
      <c r="F177" s="69"/>
      <c r="G177" s="69"/>
      <c r="H177" s="69"/>
      <c r="I177" s="69"/>
      <c r="J177" s="69">
        <f>346061-17380+17380</f>
        <v>346061</v>
      </c>
      <c r="K177" s="69">
        <f t="shared" si="32"/>
        <v>346061</v>
      </c>
      <c r="L177" s="69"/>
      <c r="M177" s="69"/>
      <c r="N177" s="69"/>
      <c r="O177" s="69"/>
      <c r="P177" s="69">
        <f t="shared" si="31"/>
        <v>0</v>
      </c>
      <c r="Q177" s="69"/>
      <c r="R177" s="69"/>
      <c r="S177" s="104"/>
      <c r="T177" s="69"/>
      <c r="U177" s="69"/>
      <c r="V177" s="260"/>
      <c r="X177" s="69"/>
    </row>
    <row r="178" spans="1:24" ht="12" customHeight="1" x14ac:dyDescent="0.25">
      <c r="A178" s="6"/>
      <c r="C178" s="49" t="s">
        <v>13</v>
      </c>
      <c r="D178" s="69"/>
      <c r="E178" s="69"/>
      <c r="F178" s="69"/>
      <c r="G178" s="69"/>
      <c r="H178" s="69"/>
      <c r="I178" s="69"/>
      <c r="J178" s="81">
        <v>86480</v>
      </c>
      <c r="K178" s="69">
        <f t="shared" si="32"/>
        <v>86480</v>
      </c>
      <c r="L178" s="69"/>
      <c r="M178" s="69"/>
      <c r="N178" s="69"/>
      <c r="O178" s="69"/>
      <c r="P178" s="69">
        <f t="shared" si="31"/>
        <v>0</v>
      </c>
      <c r="Q178" s="69"/>
      <c r="R178" s="69"/>
      <c r="S178" s="104"/>
      <c r="T178" s="69"/>
      <c r="U178" s="69"/>
      <c r="V178" s="260"/>
      <c r="X178" s="69"/>
    </row>
    <row r="179" spans="1:24" ht="12" customHeight="1" x14ac:dyDescent="0.25">
      <c r="A179" s="6"/>
      <c r="C179" s="49"/>
      <c r="D179" s="69"/>
      <c r="E179" s="69"/>
      <c r="F179" s="69"/>
      <c r="G179" s="69"/>
      <c r="H179" s="69"/>
      <c r="I179" s="69"/>
      <c r="J179" s="69"/>
      <c r="K179" s="69">
        <f t="shared" si="32"/>
        <v>0</v>
      </c>
      <c r="L179" s="69"/>
      <c r="M179" s="69"/>
      <c r="N179" s="69"/>
      <c r="O179" s="69"/>
      <c r="P179" s="69">
        <f t="shared" si="31"/>
        <v>0</v>
      </c>
      <c r="Q179" s="69"/>
      <c r="R179" s="69"/>
      <c r="S179" s="104"/>
      <c r="T179" s="69"/>
      <c r="U179" s="69"/>
      <c r="V179" s="260"/>
      <c r="X179" s="69"/>
    </row>
    <row r="180" spans="1:24" ht="12" customHeight="1" x14ac:dyDescent="0.25">
      <c r="A180" s="6"/>
      <c r="C180" s="49"/>
      <c r="D180" s="69"/>
      <c r="E180" s="69"/>
      <c r="F180" s="69"/>
      <c r="G180" s="69"/>
      <c r="H180" s="69"/>
      <c r="I180" s="69"/>
      <c r="J180" s="69"/>
      <c r="K180" s="69">
        <f t="shared" si="32"/>
        <v>0</v>
      </c>
      <c r="L180" s="69"/>
      <c r="M180" s="69"/>
      <c r="N180" s="69"/>
      <c r="O180" s="69"/>
      <c r="P180" s="69">
        <f t="shared" si="31"/>
        <v>0</v>
      </c>
      <c r="Q180" s="69"/>
      <c r="R180" s="69"/>
      <c r="S180" s="104"/>
      <c r="T180" s="69"/>
      <c r="U180" s="69"/>
      <c r="V180" s="260"/>
      <c r="X180" s="69"/>
    </row>
  </sheetData>
  <autoFilter ref="A4:S180"/>
  <mergeCells count="4">
    <mergeCell ref="D3:K3"/>
    <mergeCell ref="L3:T3"/>
    <mergeCell ref="U3:W3"/>
    <mergeCell ref="X3:Y3"/>
  </mergeCells>
  <phoneticPr fontId="33" type="noConversion"/>
  <pageMargins left="1.1811023622047245" right="0.27559055118110237" top="0.47244094488188981" bottom="0.98425196850393704" header="0.51181102362204722" footer="0.51181102362204722"/>
  <pageSetup paperSize="9" fitToHeight="70" orientation="portrait" r:id="rId1"/>
  <headerFooter alignWithMargins="0">
    <oddFooter>&amp;C&amp;P/&amp;N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1872"/>
  <sheetViews>
    <sheetView workbookViewId="0">
      <selection activeCell="A7" sqref="A7:A1872"/>
    </sheetView>
  </sheetViews>
  <sheetFormatPr defaultRowHeight="13.2" x14ac:dyDescent="0.25"/>
  <cols>
    <col min="1" max="1" width="13.6640625" style="153" customWidth="1"/>
  </cols>
  <sheetData>
    <row r="2" spans="1:1" x14ac:dyDescent="0.25">
      <c r="A2" s="136"/>
    </row>
    <row r="3" spans="1:1" x14ac:dyDescent="0.25">
      <c r="A3"/>
    </row>
    <row r="4" spans="1:1" x14ac:dyDescent="0.25">
      <c r="A4" s="162"/>
    </row>
    <row r="5" spans="1:1" ht="15.6" x14ac:dyDescent="0.25">
      <c r="A5" s="76"/>
    </row>
    <row r="6" spans="1:1" x14ac:dyDescent="0.25">
      <c r="A6" s="77"/>
    </row>
    <row r="7" spans="1:1" x14ac:dyDescent="0.25">
      <c r="A7" s="77">
        <f>A13+A17+A20</f>
        <v>0</v>
      </c>
    </row>
    <row r="8" spans="1:1" x14ac:dyDescent="0.25">
      <c r="A8" s="78"/>
    </row>
    <row r="9" spans="1:1" x14ac:dyDescent="0.25">
      <c r="A9" s="79">
        <f>A10+A11</f>
        <v>0</v>
      </c>
    </row>
    <row r="10" spans="1:1" x14ac:dyDescent="0.25">
      <c r="A10" s="78"/>
    </row>
    <row r="11" spans="1:1" x14ac:dyDescent="0.25">
      <c r="A11" s="78">
        <f>A7-A10</f>
        <v>0</v>
      </c>
    </row>
    <row r="12" spans="1:1" x14ac:dyDescent="0.25">
      <c r="A12" s="220">
        <f>A14+A18+A21</f>
        <v>0</v>
      </c>
    </row>
    <row r="13" spans="1:1" x14ac:dyDescent="0.25">
      <c r="A13" s="80"/>
    </row>
    <row r="14" spans="1:1" x14ac:dyDescent="0.25">
      <c r="A14" s="81"/>
    </row>
    <row r="15" spans="1:1" x14ac:dyDescent="0.25">
      <c r="A15" s="81"/>
    </row>
    <row r="16" spans="1:1" x14ac:dyDescent="0.25">
      <c r="A16" s="78"/>
    </row>
    <row r="17" spans="1:1" x14ac:dyDescent="0.25">
      <c r="A17" s="80"/>
    </row>
    <row r="18" spans="1:1" x14ac:dyDescent="0.25">
      <c r="A18" s="81"/>
    </row>
    <row r="19" spans="1:1" x14ac:dyDescent="0.25">
      <c r="A19" s="69"/>
    </row>
    <row r="20" spans="1:1" x14ac:dyDescent="0.25">
      <c r="A20" s="82"/>
    </row>
    <row r="21" spans="1:1" x14ac:dyDescent="0.25">
      <c r="A21" s="81"/>
    </row>
    <row r="22" spans="1:1" x14ac:dyDescent="0.25">
      <c r="A22" s="81"/>
    </row>
    <row r="23" spans="1:1" x14ac:dyDescent="0.25">
      <c r="A23" s="75"/>
    </row>
    <row r="24" spans="1:1" ht="15.6" x14ac:dyDescent="0.25">
      <c r="A24" s="84"/>
    </row>
    <row r="25" spans="1:1" x14ac:dyDescent="0.25">
      <c r="A25" s="69"/>
    </row>
    <row r="26" spans="1:1" x14ac:dyDescent="0.25">
      <c r="A26" s="77">
        <f>A32+A36+A39+A41+A43+A45+A47+A50+A53+A55+A57+A64+A67+A72+A75+A77+A79+A86+A91+A95+A81+A84</f>
        <v>0</v>
      </c>
    </row>
    <row r="27" spans="1:1" x14ac:dyDescent="0.25">
      <c r="A27" s="78"/>
    </row>
    <row r="28" spans="1:1" x14ac:dyDescent="0.25">
      <c r="A28" s="79">
        <f>A29+A30</f>
        <v>0</v>
      </c>
    </row>
    <row r="29" spans="1:1" x14ac:dyDescent="0.25">
      <c r="A29" s="78"/>
    </row>
    <row r="30" spans="1:1" x14ac:dyDescent="0.25">
      <c r="A30" s="78">
        <f>A26-A29</f>
        <v>0</v>
      </c>
    </row>
    <row r="31" spans="1:1" x14ac:dyDescent="0.25">
      <c r="A31" s="193">
        <f>A37+A48+A51+A65+A68+A73+A82+A96</f>
        <v>0</v>
      </c>
    </row>
    <row r="32" spans="1:1" x14ac:dyDescent="0.25">
      <c r="A32" s="69"/>
    </row>
    <row r="33" spans="1:1" x14ac:dyDescent="0.25">
      <c r="A33" s="69"/>
    </row>
    <row r="34" spans="1:1" x14ac:dyDescent="0.25">
      <c r="A34" s="69"/>
    </row>
    <row r="35" spans="1:1" x14ac:dyDescent="0.25">
      <c r="A35" s="69"/>
    </row>
    <row r="36" spans="1:1" x14ac:dyDescent="0.25">
      <c r="A36" s="69"/>
    </row>
    <row r="37" spans="1:1" x14ac:dyDescent="0.25">
      <c r="A37" s="81"/>
    </row>
    <row r="38" spans="1:1" x14ac:dyDescent="0.25">
      <c r="A38" s="69"/>
    </row>
    <row r="39" spans="1:1" x14ac:dyDescent="0.25">
      <c r="A39" s="69"/>
    </row>
    <row r="40" spans="1:1" x14ac:dyDescent="0.25">
      <c r="A40" s="69"/>
    </row>
    <row r="41" spans="1:1" x14ac:dyDescent="0.25">
      <c r="A41" s="69"/>
    </row>
    <row r="42" spans="1:1" x14ac:dyDescent="0.25">
      <c r="A42" s="69"/>
    </row>
    <row r="43" spans="1:1" x14ac:dyDescent="0.25">
      <c r="A43" s="69"/>
    </row>
    <row r="44" spans="1:1" x14ac:dyDescent="0.25">
      <c r="A44" s="69"/>
    </row>
    <row r="45" spans="1:1" x14ac:dyDescent="0.25">
      <c r="A45" s="69"/>
    </row>
    <row r="46" spans="1:1" x14ac:dyDescent="0.25">
      <c r="A46" s="69"/>
    </row>
    <row r="47" spans="1:1" x14ac:dyDescent="0.25">
      <c r="A47" s="82"/>
    </row>
    <row r="48" spans="1:1" x14ac:dyDescent="0.25">
      <c r="A48" s="81"/>
    </row>
    <row r="49" spans="1:1" x14ac:dyDescent="0.25">
      <c r="A49" s="69"/>
    </row>
    <row r="50" spans="1:1" x14ac:dyDescent="0.25">
      <c r="A50" s="86"/>
    </row>
    <row r="51" spans="1:1" x14ac:dyDescent="0.25">
      <c r="A51" s="81"/>
    </row>
    <row r="52" spans="1:1" x14ac:dyDescent="0.25">
      <c r="A52" s="69"/>
    </row>
    <row r="53" spans="1:1" x14ac:dyDescent="0.25">
      <c r="A53" s="69"/>
    </row>
    <row r="54" spans="1:1" x14ac:dyDescent="0.25">
      <c r="A54" s="69"/>
    </row>
    <row r="55" spans="1:1" x14ac:dyDescent="0.25">
      <c r="A55" s="82"/>
    </row>
    <row r="56" spans="1:1" x14ac:dyDescent="0.25">
      <c r="A56" s="69"/>
    </row>
    <row r="57" spans="1:1" x14ac:dyDescent="0.25">
      <c r="A57" s="69"/>
    </row>
    <row r="58" spans="1:1" x14ac:dyDescent="0.25">
      <c r="A58" s="69"/>
    </row>
    <row r="59" spans="1:1" x14ac:dyDescent="0.25">
      <c r="A59" s="69"/>
    </row>
    <row r="60" spans="1:1" x14ac:dyDescent="0.25">
      <c r="A60" s="69"/>
    </row>
    <row r="61" spans="1:1" x14ac:dyDescent="0.25">
      <c r="A61" s="69"/>
    </row>
    <row r="62" spans="1:1" x14ac:dyDescent="0.25">
      <c r="A62" s="69"/>
    </row>
    <row r="63" spans="1:1" x14ac:dyDescent="0.25">
      <c r="A63" s="69"/>
    </row>
    <row r="64" spans="1:1" x14ac:dyDescent="0.25">
      <c r="A64" s="82"/>
    </row>
    <row r="65" spans="1:1" x14ac:dyDescent="0.25">
      <c r="A65" s="81"/>
    </row>
    <row r="66" spans="1:1" x14ac:dyDescent="0.25">
      <c r="A66" s="69"/>
    </row>
    <row r="67" spans="1:1" x14ac:dyDescent="0.25">
      <c r="A67" s="80"/>
    </row>
    <row r="68" spans="1:1" x14ac:dyDescent="0.25">
      <c r="A68" s="81"/>
    </row>
    <row r="69" spans="1:1" x14ac:dyDescent="0.25">
      <c r="A69" s="87"/>
    </row>
    <row r="70" spans="1:1" x14ac:dyDescent="0.25">
      <c r="A70" s="87"/>
    </row>
    <row r="71" spans="1:1" x14ac:dyDescent="0.25">
      <c r="A71" s="69"/>
    </row>
    <row r="72" spans="1:1" x14ac:dyDescent="0.25">
      <c r="A72" s="80"/>
    </row>
    <row r="73" spans="1:1" x14ac:dyDescent="0.25">
      <c r="A73" s="81"/>
    </row>
    <row r="74" spans="1:1" x14ac:dyDescent="0.25">
      <c r="A74" s="81"/>
    </row>
    <row r="75" spans="1:1" x14ac:dyDescent="0.25">
      <c r="A75" s="80"/>
    </row>
    <row r="76" spans="1:1" x14ac:dyDescent="0.25">
      <c r="A76" s="81"/>
    </row>
    <row r="77" spans="1:1" x14ac:dyDescent="0.25">
      <c r="A77" s="80"/>
    </row>
    <row r="78" spans="1:1" x14ac:dyDescent="0.25">
      <c r="A78" s="81"/>
    </row>
    <row r="79" spans="1:1" x14ac:dyDescent="0.25">
      <c r="A79" s="69"/>
    </row>
    <row r="80" spans="1:1" x14ac:dyDescent="0.25">
      <c r="A80" s="81"/>
    </row>
    <row r="81" spans="1:1" x14ac:dyDescent="0.25">
      <c r="A81" s="69"/>
    </row>
    <row r="82" spans="1:1" x14ac:dyDescent="0.25">
      <c r="A82" s="81"/>
    </row>
    <row r="83" spans="1:1" x14ac:dyDescent="0.25">
      <c r="A83" s="69"/>
    </row>
    <row r="84" spans="1:1" x14ac:dyDescent="0.25">
      <c r="A84" s="86"/>
    </row>
    <row r="85" spans="1:1" x14ac:dyDescent="0.25">
      <c r="A85" s="104"/>
    </row>
    <row r="86" spans="1:1" x14ac:dyDescent="0.25">
      <c r="A86" s="80">
        <f>SUM(A87:A89)</f>
        <v>0</v>
      </c>
    </row>
    <row r="87" spans="1:1" x14ac:dyDescent="0.25">
      <c r="A87" s="89"/>
    </row>
    <row r="88" spans="1:1" x14ac:dyDescent="0.25">
      <c r="A88" s="89"/>
    </row>
    <row r="89" spans="1:1" x14ac:dyDescent="0.25">
      <c r="A89" s="89"/>
    </row>
    <row r="90" spans="1:1" x14ac:dyDescent="0.25">
      <c r="A90" s="89"/>
    </row>
    <row r="91" spans="1:1" x14ac:dyDescent="0.25">
      <c r="A91" s="80"/>
    </row>
    <row r="92" spans="1:1" x14ac:dyDescent="0.25">
      <c r="A92" s="80"/>
    </row>
    <row r="93" spans="1:1" x14ac:dyDescent="0.25">
      <c r="A93" s="80"/>
    </row>
    <row r="94" spans="1:1" x14ac:dyDescent="0.25">
      <c r="A94" s="90"/>
    </row>
    <row r="95" spans="1:1" x14ac:dyDescent="0.25">
      <c r="A95" s="80"/>
    </row>
    <row r="96" spans="1:1" x14ac:dyDescent="0.25">
      <c r="A96" s="81"/>
    </row>
    <row r="97" spans="1:1" x14ac:dyDescent="0.25">
      <c r="A97" s="194"/>
    </row>
    <row r="98" spans="1:1" x14ac:dyDescent="0.25">
      <c r="A98" s="160"/>
    </row>
    <row r="99" spans="1:1" ht="15.6" x14ac:dyDescent="0.25">
      <c r="A99" s="84"/>
    </row>
    <row r="100" spans="1:1" x14ac:dyDescent="0.25">
      <c r="A100" s="69"/>
    </row>
    <row r="101" spans="1:1" x14ac:dyDescent="0.25">
      <c r="A101" s="77">
        <f>A107</f>
        <v>0</v>
      </c>
    </row>
    <row r="102" spans="1:1" x14ac:dyDescent="0.25">
      <c r="A102" s="78"/>
    </row>
    <row r="103" spans="1:1" x14ac:dyDescent="0.25">
      <c r="A103" s="79">
        <f>A104+A105</f>
        <v>0</v>
      </c>
    </row>
    <row r="104" spans="1:1" x14ac:dyDescent="0.25">
      <c r="A104" s="78"/>
    </row>
    <row r="105" spans="1:1" x14ac:dyDescent="0.25">
      <c r="A105" s="78">
        <f>A101-A104</f>
        <v>0</v>
      </c>
    </row>
    <row r="106" spans="1:1" x14ac:dyDescent="0.25">
      <c r="A106" s="193">
        <f>A108</f>
        <v>0</v>
      </c>
    </row>
    <row r="107" spans="1:1" x14ac:dyDescent="0.25">
      <c r="A107" s="91"/>
    </row>
    <row r="108" spans="1:1" x14ac:dyDescent="0.25">
      <c r="A108" s="81"/>
    </row>
    <row r="109" spans="1:1" x14ac:dyDescent="0.25">
      <c r="A109" s="81"/>
    </row>
    <row r="110" spans="1:1" x14ac:dyDescent="0.25">
      <c r="A110" s="69"/>
    </row>
    <row r="111" spans="1:1" x14ac:dyDescent="0.25">
      <c r="A111" s="69"/>
    </row>
    <row r="112" spans="1:1" ht="15.6" x14ac:dyDescent="0.25">
      <c r="A112" s="84"/>
    </row>
    <row r="113" spans="1:1" x14ac:dyDescent="0.25">
      <c r="A113" s="69"/>
    </row>
    <row r="114" spans="1:1" x14ac:dyDescent="0.25">
      <c r="A114" s="77">
        <f>A121</f>
        <v>0</v>
      </c>
    </row>
    <row r="115" spans="1:1" x14ac:dyDescent="0.25">
      <c r="A115" s="78"/>
    </row>
    <row r="116" spans="1:1" x14ac:dyDescent="0.25">
      <c r="A116" s="79">
        <f>SUM(A117:A119)</f>
        <v>0</v>
      </c>
    </row>
    <row r="117" spans="1:1" x14ac:dyDescent="0.25">
      <c r="A117" s="78"/>
    </row>
    <row r="118" spans="1:1" x14ac:dyDescent="0.25">
      <c r="A118" s="78"/>
    </row>
    <row r="119" spans="1:1" x14ac:dyDescent="0.25">
      <c r="A119" s="78">
        <f>A114-A117-A118</f>
        <v>0</v>
      </c>
    </row>
    <row r="120" spans="1:1" x14ac:dyDescent="0.25">
      <c r="A120" s="193">
        <f>A122</f>
        <v>0</v>
      </c>
    </row>
    <row r="121" spans="1:1" x14ac:dyDescent="0.25">
      <c r="A121" s="91"/>
    </row>
    <row r="122" spans="1:1" x14ac:dyDescent="0.25">
      <c r="A122" s="81"/>
    </row>
    <row r="123" spans="1:1" x14ac:dyDescent="0.25">
      <c r="A123" s="81"/>
    </row>
    <row r="124" spans="1:1" x14ac:dyDescent="0.25">
      <c r="A124" s="158"/>
    </row>
    <row r="125" spans="1:1" ht="15.6" x14ac:dyDescent="0.25">
      <c r="A125" s="76"/>
    </row>
    <row r="126" spans="1:1" x14ac:dyDescent="0.25">
      <c r="A126" s="77"/>
    </row>
    <row r="127" spans="1:1" x14ac:dyDescent="0.25">
      <c r="A127" s="77">
        <f>A134+A169</f>
        <v>0</v>
      </c>
    </row>
    <row r="128" spans="1:1" x14ac:dyDescent="0.25">
      <c r="A128" s="78"/>
    </row>
    <row r="129" spans="1:1" x14ac:dyDescent="0.25">
      <c r="A129" s="79">
        <f>SUM(A130:A132)</f>
        <v>0</v>
      </c>
    </row>
    <row r="130" spans="1:1" x14ac:dyDescent="0.25">
      <c r="A130" s="78"/>
    </row>
    <row r="131" spans="1:1" x14ac:dyDescent="0.25">
      <c r="A131" s="78">
        <f>A187</f>
        <v>0</v>
      </c>
    </row>
    <row r="132" spans="1:1" x14ac:dyDescent="0.25">
      <c r="A132" s="78">
        <f>A127-A130-A131</f>
        <v>0</v>
      </c>
    </row>
    <row r="133" spans="1:1" x14ac:dyDescent="0.25">
      <c r="A133" s="413">
        <f>A136+A142+A149+A153+A157+A172+A175+A185</f>
        <v>0</v>
      </c>
    </row>
    <row r="134" spans="1:1" ht="13.8" x14ac:dyDescent="0.25">
      <c r="A134" s="96">
        <f>A135+A141+A148+A152+A156</f>
        <v>0</v>
      </c>
    </row>
    <row r="135" spans="1:1" x14ac:dyDescent="0.25">
      <c r="A135" s="91"/>
    </row>
    <row r="136" spans="1:1" x14ac:dyDescent="0.25">
      <c r="A136" s="81"/>
    </row>
    <row r="137" spans="1:1" x14ac:dyDescent="0.25">
      <c r="A137" s="81"/>
    </row>
    <row r="138" spans="1:1" x14ac:dyDescent="0.25">
      <c r="A138" s="81"/>
    </row>
    <row r="139" spans="1:1" x14ac:dyDescent="0.25">
      <c r="A139" s="81"/>
    </row>
    <row r="140" spans="1:1" x14ac:dyDescent="0.25">
      <c r="A140" s="93"/>
    </row>
    <row r="141" spans="1:1" x14ac:dyDescent="0.25">
      <c r="A141" s="91"/>
    </row>
    <row r="142" spans="1:1" x14ac:dyDescent="0.25">
      <c r="A142" s="81"/>
    </row>
    <row r="143" spans="1:1" x14ac:dyDescent="0.25">
      <c r="A143" s="81"/>
    </row>
    <row r="144" spans="1:1" x14ac:dyDescent="0.25">
      <c r="A144" s="81"/>
    </row>
    <row r="145" spans="1:1" x14ac:dyDescent="0.25">
      <c r="A145" s="81"/>
    </row>
    <row r="146" spans="1:1" x14ac:dyDescent="0.25">
      <c r="A146" s="81"/>
    </row>
    <row r="147" spans="1:1" x14ac:dyDescent="0.25">
      <c r="A147" s="94"/>
    </row>
    <row r="148" spans="1:1" x14ac:dyDescent="0.25">
      <c r="A148" s="91"/>
    </row>
    <row r="149" spans="1:1" x14ac:dyDescent="0.25">
      <c r="A149" s="81"/>
    </row>
    <row r="150" spans="1:1" x14ac:dyDescent="0.25">
      <c r="A150" s="81"/>
    </row>
    <row r="151" spans="1:1" x14ac:dyDescent="0.25">
      <c r="A151" s="94"/>
    </row>
    <row r="152" spans="1:1" x14ac:dyDescent="0.25">
      <c r="A152" s="91"/>
    </row>
    <row r="153" spans="1:1" x14ac:dyDescent="0.25">
      <c r="A153" s="81"/>
    </row>
    <row r="154" spans="1:1" x14ac:dyDescent="0.25">
      <c r="A154" s="81"/>
    </row>
    <row r="155" spans="1:1" x14ac:dyDescent="0.25">
      <c r="A155" s="100"/>
    </row>
    <row r="156" spans="1:1" x14ac:dyDescent="0.25">
      <c r="A156" s="91">
        <f>A160+A165</f>
        <v>0</v>
      </c>
    </row>
    <row r="157" spans="1:1" x14ac:dyDescent="0.25">
      <c r="A157" s="81">
        <f>A161+A166</f>
        <v>0</v>
      </c>
    </row>
    <row r="158" spans="1:1" x14ac:dyDescent="0.25">
      <c r="A158" s="81"/>
    </row>
    <row r="159" spans="1:1" x14ac:dyDescent="0.25">
      <c r="A159" s="91"/>
    </row>
    <row r="160" spans="1:1" x14ac:dyDescent="0.25">
      <c r="A160" s="100"/>
    </row>
    <row r="161" spans="1:1" x14ac:dyDescent="0.25">
      <c r="A161" s="81"/>
    </row>
    <row r="162" spans="1:1" x14ac:dyDescent="0.25">
      <c r="A162" s="81"/>
    </row>
    <row r="163" spans="1:1" x14ac:dyDescent="0.25">
      <c r="A163" s="195"/>
    </row>
    <row r="164" spans="1:1" x14ac:dyDescent="0.25">
      <c r="A164" s="91"/>
    </row>
    <row r="165" spans="1:1" x14ac:dyDescent="0.25">
      <c r="A165" s="100"/>
    </row>
    <row r="166" spans="1:1" x14ac:dyDescent="0.25">
      <c r="A166" s="81"/>
    </row>
    <row r="167" spans="1:1" x14ac:dyDescent="0.25">
      <c r="A167" s="81"/>
    </row>
    <row r="168" spans="1:1" x14ac:dyDescent="0.25">
      <c r="A168" s="81"/>
    </row>
    <row r="169" spans="1:1" x14ac:dyDescent="0.25">
      <c r="A169" s="77">
        <f>A171+A174+A178+A180+A182+A184</f>
        <v>0</v>
      </c>
    </row>
    <row r="170" spans="1:1" x14ac:dyDescent="0.25">
      <c r="A170" s="77"/>
    </row>
    <row r="171" spans="1:1" x14ac:dyDescent="0.25">
      <c r="A171" s="82"/>
    </row>
    <row r="172" spans="1:1" x14ac:dyDescent="0.25">
      <c r="A172" s="81"/>
    </row>
    <row r="173" spans="1:1" x14ac:dyDescent="0.25">
      <c r="A173" s="82"/>
    </row>
    <row r="174" spans="1:1" x14ac:dyDescent="0.25">
      <c r="A174" s="82"/>
    </row>
    <row r="175" spans="1:1" x14ac:dyDescent="0.25">
      <c r="A175" s="81"/>
    </row>
    <row r="176" spans="1:1" x14ac:dyDescent="0.25">
      <c r="A176" s="81"/>
    </row>
    <row r="177" spans="1:1" x14ac:dyDescent="0.25">
      <c r="A177" s="81"/>
    </row>
    <row r="178" spans="1:1" x14ac:dyDescent="0.25">
      <c r="A178" s="82"/>
    </row>
    <row r="179" spans="1:1" x14ac:dyDescent="0.25">
      <c r="A179" s="81"/>
    </row>
    <row r="180" spans="1:1" x14ac:dyDescent="0.25">
      <c r="A180" s="80"/>
    </row>
    <row r="181" spans="1:1" x14ac:dyDescent="0.25">
      <c r="A181" s="80"/>
    </row>
    <row r="182" spans="1:1" x14ac:dyDescent="0.25">
      <c r="A182" s="80"/>
    </row>
    <row r="183" spans="1:1" x14ac:dyDescent="0.25">
      <c r="A183" s="80"/>
    </row>
    <row r="184" spans="1:1" x14ac:dyDescent="0.25">
      <c r="A184" s="152"/>
    </row>
    <row r="185" spans="1:1" x14ac:dyDescent="0.25">
      <c r="A185" s="81"/>
    </row>
    <row r="186" spans="1:1" x14ac:dyDescent="0.25">
      <c r="A186" s="132"/>
    </row>
    <row r="187" spans="1:1" x14ac:dyDescent="0.25">
      <c r="A187" s="87"/>
    </row>
    <row r="188" spans="1:1" x14ac:dyDescent="0.25">
      <c r="A188" s="87"/>
    </row>
    <row r="189" spans="1:1" x14ac:dyDescent="0.25">
      <c r="A189" s="87"/>
    </row>
    <row r="190" spans="1:1" x14ac:dyDescent="0.25">
      <c r="A190" s="87"/>
    </row>
    <row r="191" spans="1:1" x14ac:dyDescent="0.25">
      <c r="A191" s="87"/>
    </row>
    <row r="192" spans="1:1" x14ac:dyDescent="0.25">
      <c r="A192" s="87"/>
    </row>
    <row r="193" spans="1:1" x14ac:dyDescent="0.25">
      <c r="A193" s="87"/>
    </row>
    <row r="194" spans="1:1" x14ac:dyDescent="0.25">
      <c r="A194" s="87"/>
    </row>
    <row r="195" spans="1:1" x14ac:dyDescent="0.25">
      <c r="A195" s="87"/>
    </row>
    <row r="196" spans="1:1" x14ac:dyDescent="0.25">
      <c r="A196" s="87"/>
    </row>
    <row r="197" spans="1:1" x14ac:dyDescent="0.25">
      <c r="A197" s="87"/>
    </row>
    <row r="198" spans="1:1" x14ac:dyDescent="0.25">
      <c r="A198" s="87"/>
    </row>
    <row r="199" spans="1:1" x14ac:dyDescent="0.25">
      <c r="A199" s="87"/>
    </row>
    <row r="200" spans="1:1" x14ac:dyDescent="0.25">
      <c r="A200" s="87"/>
    </row>
    <row r="201" spans="1:1" x14ac:dyDescent="0.25">
      <c r="A201" s="87"/>
    </row>
    <row r="202" spans="1:1" x14ac:dyDescent="0.25">
      <c r="A202" s="87"/>
    </row>
    <row r="203" spans="1:1" x14ac:dyDescent="0.25">
      <c r="A203" s="87"/>
    </row>
    <row r="204" spans="1:1" x14ac:dyDescent="0.25">
      <c r="A204" s="87"/>
    </row>
    <row r="205" spans="1:1" x14ac:dyDescent="0.25">
      <c r="A205" s="87"/>
    </row>
    <row r="206" spans="1:1" x14ac:dyDescent="0.25">
      <c r="A206" s="87"/>
    </row>
    <row r="207" spans="1:1" x14ac:dyDescent="0.25">
      <c r="A207" s="87"/>
    </row>
    <row r="208" spans="1:1" x14ac:dyDescent="0.25">
      <c r="A208" s="87"/>
    </row>
    <row r="209" spans="1:1" x14ac:dyDescent="0.25">
      <c r="A209" s="87"/>
    </row>
    <row r="210" spans="1:1" ht="15.6" x14ac:dyDescent="0.25">
      <c r="A210" s="76"/>
    </row>
    <row r="211" spans="1:1" ht="13.8" x14ac:dyDescent="0.25">
      <c r="A211" s="95"/>
    </row>
    <row r="212" spans="1:1" x14ac:dyDescent="0.25">
      <c r="A212" s="77">
        <f>A218+A247</f>
        <v>0</v>
      </c>
    </row>
    <row r="213" spans="1:1" x14ac:dyDescent="0.25">
      <c r="A213" s="78"/>
    </row>
    <row r="214" spans="1:1" x14ac:dyDescent="0.25">
      <c r="A214" s="79">
        <f>SUM(A215:A216)</f>
        <v>0</v>
      </c>
    </row>
    <row r="215" spans="1:1" x14ac:dyDescent="0.25">
      <c r="A215" s="78"/>
    </row>
    <row r="216" spans="1:1" x14ac:dyDescent="0.25">
      <c r="A216" s="78">
        <f>A212-A215</f>
        <v>0</v>
      </c>
    </row>
    <row r="217" spans="1:1" x14ac:dyDescent="0.25">
      <c r="A217" s="413">
        <f t="shared" ref="A217" si="0">A220+A224+A228+A232+A236+A240+A244+A250+A253</f>
        <v>0</v>
      </c>
    </row>
    <row r="218" spans="1:1" ht="13.8" x14ac:dyDescent="0.25">
      <c r="A218" s="196">
        <f>A219+A223+A227+A231+A235+A239+A243</f>
        <v>0</v>
      </c>
    </row>
    <row r="219" spans="1:1" x14ac:dyDescent="0.25">
      <c r="A219" s="197"/>
    </row>
    <row r="220" spans="1:1" x14ac:dyDescent="0.25">
      <c r="A220" s="81"/>
    </row>
    <row r="221" spans="1:1" x14ac:dyDescent="0.25">
      <c r="A221" s="102"/>
    </row>
    <row r="222" spans="1:1" x14ac:dyDescent="0.25">
      <c r="A222" s="93"/>
    </row>
    <row r="223" spans="1:1" x14ac:dyDescent="0.25">
      <c r="A223" s="198"/>
    </row>
    <row r="224" spans="1:1" x14ac:dyDescent="0.25">
      <c r="A224" s="81"/>
    </row>
    <row r="225" spans="1:1" x14ac:dyDescent="0.25">
      <c r="A225" s="81"/>
    </row>
    <row r="226" spans="1:1" x14ac:dyDescent="0.25">
      <c r="A226" s="93"/>
    </row>
    <row r="227" spans="1:1" x14ac:dyDescent="0.25">
      <c r="A227" s="197"/>
    </row>
    <row r="228" spans="1:1" x14ac:dyDescent="0.25">
      <c r="A228" s="81"/>
    </row>
    <row r="229" spans="1:1" x14ac:dyDescent="0.25">
      <c r="A229" s="81"/>
    </row>
    <row r="230" spans="1:1" x14ac:dyDescent="0.25">
      <c r="A230" s="93"/>
    </row>
    <row r="231" spans="1:1" x14ac:dyDescent="0.25">
      <c r="A231" s="197"/>
    </row>
    <row r="232" spans="1:1" x14ac:dyDescent="0.25">
      <c r="A232" s="81"/>
    </row>
    <row r="233" spans="1:1" x14ac:dyDescent="0.25">
      <c r="A233" s="81"/>
    </row>
    <row r="234" spans="1:1" x14ac:dyDescent="0.25">
      <c r="A234" s="89"/>
    </row>
    <row r="235" spans="1:1" x14ac:dyDescent="0.25">
      <c r="A235" s="197"/>
    </row>
    <row r="236" spans="1:1" x14ac:dyDescent="0.25">
      <c r="A236" s="81"/>
    </row>
    <row r="237" spans="1:1" x14ac:dyDescent="0.25">
      <c r="A237" s="81"/>
    </row>
    <row r="238" spans="1:1" x14ac:dyDescent="0.25">
      <c r="A238" s="89"/>
    </row>
    <row r="239" spans="1:1" x14ac:dyDescent="0.25">
      <c r="A239" s="197"/>
    </row>
    <row r="240" spans="1:1" x14ac:dyDescent="0.25">
      <c r="A240" s="81"/>
    </row>
    <row r="241" spans="1:1" x14ac:dyDescent="0.25">
      <c r="A241" s="81"/>
    </row>
    <row r="242" spans="1:1" x14ac:dyDescent="0.25">
      <c r="A242" s="85"/>
    </row>
    <row r="243" spans="1:1" x14ac:dyDescent="0.25">
      <c r="A243" s="197"/>
    </row>
    <row r="244" spans="1:1" x14ac:dyDescent="0.25">
      <c r="A244" s="81"/>
    </row>
    <row r="245" spans="1:1" x14ac:dyDescent="0.25">
      <c r="A245" s="81"/>
    </row>
    <row r="246" spans="1:1" x14ac:dyDescent="0.25">
      <c r="A246" s="91"/>
    </row>
    <row r="247" spans="1:1" x14ac:dyDescent="0.25">
      <c r="A247" s="77">
        <f>A249+A252+A275+A291+A293+A295+A297</f>
        <v>0</v>
      </c>
    </row>
    <row r="248" spans="1:1" x14ac:dyDescent="0.25">
      <c r="A248" s="77"/>
    </row>
    <row r="249" spans="1:1" x14ac:dyDescent="0.25">
      <c r="A249" s="82"/>
    </row>
    <row r="250" spans="1:1" x14ac:dyDescent="0.25">
      <c r="A250" s="81"/>
    </row>
    <row r="251" spans="1:1" x14ac:dyDescent="0.25">
      <c r="A251" s="77"/>
    </row>
    <row r="252" spans="1:1" x14ac:dyDescent="0.25">
      <c r="A252" s="82"/>
    </row>
    <row r="253" spans="1:1" x14ac:dyDescent="0.25">
      <c r="A253" s="81"/>
    </row>
    <row r="254" spans="1:1" x14ac:dyDescent="0.25">
      <c r="A254" s="81"/>
    </row>
    <row r="255" spans="1:1" x14ac:dyDescent="0.25">
      <c r="A255" s="89"/>
    </row>
    <row r="256" spans="1:1" x14ac:dyDescent="0.25">
      <c r="A256" s="89"/>
    </row>
    <row r="257" spans="1:1" x14ac:dyDescent="0.25">
      <c r="A257" s="89"/>
    </row>
    <row r="258" spans="1:1" x14ac:dyDescent="0.25">
      <c r="A258" s="89"/>
    </row>
    <row r="259" spans="1:1" x14ac:dyDescent="0.25">
      <c r="A259" s="89"/>
    </row>
    <row r="260" spans="1:1" x14ac:dyDescent="0.25">
      <c r="A260" s="89"/>
    </row>
    <row r="261" spans="1:1" x14ac:dyDescent="0.25">
      <c r="A261" s="89"/>
    </row>
    <row r="262" spans="1:1" x14ac:dyDescent="0.25">
      <c r="A262" s="89"/>
    </row>
    <row r="263" spans="1:1" x14ac:dyDescent="0.25">
      <c r="A263" s="89"/>
    </row>
    <row r="264" spans="1:1" x14ac:dyDescent="0.25">
      <c r="A264" s="89"/>
    </row>
    <row r="265" spans="1:1" x14ac:dyDescent="0.25">
      <c r="A265" s="89"/>
    </row>
    <row r="266" spans="1:1" x14ac:dyDescent="0.25">
      <c r="A266" s="89"/>
    </row>
    <row r="267" spans="1:1" x14ac:dyDescent="0.25">
      <c r="A267" s="89"/>
    </row>
    <row r="268" spans="1:1" x14ac:dyDescent="0.25">
      <c r="A268" s="89"/>
    </row>
    <row r="269" spans="1:1" x14ac:dyDescent="0.25">
      <c r="A269" s="89"/>
    </row>
    <row r="270" spans="1:1" x14ac:dyDescent="0.25">
      <c r="A270" s="89"/>
    </row>
    <row r="271" spans="1:1" x14ac:dyDescent="0.25">
      <c r="A271" s="89"/>
    </row>
    <row r="272" spans="1:1" x14ac:dyDescent="0.25">
      <c r="A272" s="89"/>
    </row>
    <row r="273" spans="1:1" x14ac:dyDescent="0.25">
      <c r="A273" s="98"/>
    </row>
    <row r="274" spans="1:1" x14ac:dyDescent="0.25">
      <c r="A274" s="99"/>
    </row>
    <row r="275" spans="1:1" x14ac:dyDescent="0.25">
      <c r="A275" s="82"/>
    </row>
    <row r="276" spans="1:1" x14ac:dyDescent="0.25">
      <c r="A276" s="89"/>
    </row>
    <row r="277" spans="1:1" x14ac:dyDescent="0.25">
      <c r="A277" s="89"/>
    </row>
    <row r="278" spans="1:1" x14ac:dyDescent="0.25">
      <c r="A278" s="89"/>
    </row>
    <row r="279" spans="1:1" x14ac:dyDescent="0.25">
      <c r="A279" s="89"/>
    </row>
    <row r="280" spans="1:1" x14ac:dyDescent="0.25">
      <c r="A280" s="89"/>
    </row>
    <row r="281" spans="1:1" x14ac:dyDescent="0.25">
      <c r="A281" s="89"/>
    </row>
    <row r="282" spans="1:1" x14ac:dyDescent="0.25">
      <c r="A282" s="89"/>
    </row>
    <row r="283" spans="1:1" x14ac:dyDescent="0.25">
      <c r="A283" s="89"/>
    </row>
    <row r="284" spans="1:1" x14ac:dyDescent="0.25">
      <c r="A284" s="89"/>
    </row>
    <row r="285" spans="1:1" x14ac:dyDescent="0.25">
      <c r="A285" s="89"/>
    </row>
    <row r="286" spans="1:1" x14ac:dyDescent="0.25">
      <c r="A286" s="89"/>
    </row>
    <row r="287" spans="1:1" x14ac:dyDescent="0.25">
      <c r="A287" s="89"/>
    </row>
    <row r="288" spans="1:1" x14ac:dyDescent="0.25">
      <c r="A288" s="89"/>
    </row>
    <row r="289" spans="1:1" x14ac:dyDescent="0.25">
      <c r="A289" s="89"/>
    </row>
    <row r="290" spans="1:1" x14ac:dyDescent="0.25">
      <c r="A290" s="89"/>
    </row>
    <row r="291" spans="1:1" x14ac:dyDescent="0.25">
      <c r="A291" s="82"/>
    </row>
    <row r="292" spans="1:1" x14ac:dyDescent="0.25">
      <c r="A292" s="89"/>
    </row>
    <row r="293" spans="1:1" x14ac:dyDescent="0.25">
      <c r="A293" s="82"/>
    </row>
    <row r="294" spans="1:1" x14ac:dyDescent="0.25">
      <c r="A294" s="82"/>
    </row>
    <row r="295" spans="1:1" x14ac:dyDescent="0.25">
      <c r="A295" s="82"/>
    </row>
    <row r="296" spans="1:1" x14ac:dyDescent="0.25">
      <c r="A296" s="82"/>
    </row>
    <row r="297" spans="1:1" x14ac:dyDescent="0.25">
      <c r="A297" s="82"/>
    </row>
    <row r="298" spans="1:1" x14ac:dyDescent="0.25">
      <c r="A298" s="82"/>
    </row>
    <row r="299" spans="1:1" x14ac:dyDescent="0.25">
      <c r="A299" s="78"/>
    </row>
    <row r="300" spans="1:1" ht="15.6" x14ac:dyDescent="0.25">
      <c r="A300" s="76"/>
    </row>
    <row r="301" spans="1:1" x14ac:dyDescent="0.25">
      <c r="A301" s="77"/>
    </row>
    <row r="302" spans="1:1" x14ac:dyDescent="0.25">
      <c r="A302" s="77">
        <f>A309+A347+A356</f>
        <v>0</v>
      </c>
    </row>
    <row r="303" spans="1:1" x14ac:dyDescent="0.25">
      <c r="A303" s="78"/>
    </row>
    <row r="304" spans="1:1" x14ac:dyDescent="0.25">
      <c r="A304" s="79">
        <f>A305+A307</f>
        <v>0</v>
      </c>
    </row>
    <row r="305" spans="1:1" x14ac:dyDescent="0.25">
      <c r="A305" s="78"/>
    </row>
    <row r="306" spans="1:1" x14ac:dyDescent="0.25">
      <c r="A306" s="78"/>
    </row>
    <row r="307" spans="1:1" x14ac:dyDescent="0.25">
      <c r="A307" s="78">
        <f>A302-A305</f>
        <v>0</v>
      </c>
    </row>
    <row r="308" spans="1:1" x14ac:dyDescent="0.25">
      <c r="A308" s="413">
        <f>A311+A349+A359+A399+A340</f>
        <v>0</v>
      </c>
    </row>
    <row r="309" spans="1:1" ht="13.8" x14ac:dyDescent="0.25">
      <c r="A309" s="96">
        <f>A310+A333+A339</f>
        <v>0</v>
      </c>
    </row>
    <row r="310" spans="1:1" x14ac:dyDescent="0.25">
      <c r="A310" s="91">
        <f>A314+A319+A324+A329</f>
        <v>0</v>
      </c>
    </row>
    <row r="311" spans="1:1" x14ac:dyDescent="0.25">
      <c r="A311" s="81">
        <f>A315+A320+A325+A330</f>
        <v>0</v>
      </c>
    </row>
    <row r="312" spans="1:1" x14ac:dyDescent="0.25">
      <c r="A312" s="81"/>
    </row>
    <row r="313" spans="1:1" x14ac:dyDescent="0.25">
      <c r="A313" s="91"/>
    </row>
    <row r="314" spans="1:1" x14ac:dyDescent="0.25">
      <c r="A314" s="100"/>
    </row>
    <row r="315" spans="1:1" x14ac:dyDescent="0.25">
      <c r="A315" s="81"/>
    </row>
    <row r="316" spans="1:1" x14ac:dyDescent="0.25">
      <c r="A316" s="81"/>
    </row>
    <row r="317" spans="1:1" x14ac:dyDescent="0.25">
      <c r="A317" s="81"/>
    </row>
    <row r="318" spans="1:1" x14ac:dyDescent="0.25">
      <c r="A318" s="91"/>
    </row>
    <row r="319" spans="1:1" x14ac:dyDescent="0.25">
      <c r="A319" s="100"/>
    </row>
    <row r="320" spans="1:1" x14ac:dyDescent="0.25">
      <c r="A320" s="81"/>
    </row>
    <row r="321" spans="1:1" x14ac:dyDescent="0.25">
      <c r="A321" s="81"/>
    </row>
    <row r="322" spans="1:1" x14ac:dyDescent="0.25">
      <c r="A322" s="69"/>
    </row>
    <row r="323" spans="1:1" x14ac:dyDescent="0.25">
      <c r="A323" s="91"/>
    </row>
    <row r="324" spans="1:1" x14ac:dyDescent="0.25">
      <c r="A324" s="100"/>
    </row>
    <row r="325" spans="1:1" x14ac:dyDescent="0.25">
      <c r="A325" s="81"/>
    </row>
    <row r="326" spans="1:1" x14ac:dyDescent="0.25">
      <c r="A326" s="81"/>
    </row>
    <row r="327" spans="1:1" x14ac:dyDescent="0.25">
      <c r="A327" s="69"/>
    </row>
    <row r="328" spans="1:1" x14ac:dyDescent="0.25">
      <c r="A328" s="91"/>
    </row>
    <row r="329" spans="1:1" x14ac:dyDescent="0.25">
      <c r="A329" s="100"/>
    </row>
    <row r="330" spans="1:1" x14ac:dyDescent="0.25">
      <c r="A330" s="81"/>
    </row>
    <row r="331" spans="1:1" x14ac:dyDescent="0.25">
      <c r="A331" s="81"/>
    </row>
    <row r="332" spans="1:1" x14ac:dyDescent="0.25">
      <c r="A332" s="69"/>
    </row>
    <row r="333" spans="1:1" x14ac:dyDescent="0.25">
      <c r="A333" s="91">
        <f>A336</f>
        <v>0</v>
      </c>
    </row>
    <row r="334" spans="1:1" x14ac:dyDescent="0.25">
      <c r="A334" s="91"/>
    </row>
    <row r="335" spans="1:1" x14ac:dyDescent="0.25">
      <c r="A335" s="91"/>
    </row>
    <row r="336" spans="1:1" x14ac:dyDescent="0.25">
      <c r="A336" s="100"/>
    </row>
    <row r="337" spans="1:1" x14ac:dyDescent="0.25">
      <c r="A337" s="100"/>
    </row>
    <row r="338" spans="1:1" x14ac:dyDescent="0.25">
      <c r="A338" s="101"/>
    </row>
    <row r="339" spans="1:1" x14ac:dyDescent="0.25">
      <c r="A339" s="91">
        <f>A343</f>
        <v>0</v>
      </c>
    </row>
    <row r="340" spans="1:1" x14ac:dyDescent="0.25">
      <c r="A340" s="81">
        <f>A344</f>
        <v>0</v>
      </c>
    </row>
    <row r="341" spans="1:1" x14ac:dyDescent="0.25">
      <c r="A341" s="10"/>
    </row>
    <row r="342" spans="1:1" x14ac:dyDescent="0.25">
      <c r="A342" s="91"/>
    </row>
    <row r="343" spans="1:1" x14ac:dyDescent="0.25">
      <c r="A343" s="100"/>
    </row>
    <row r="344" spans="1:1" x14ac:dyDescent="0.25">
      <c r="A344" s="81"/>
    </row>
    <row r="345" spans="1:1" x14ac:dyDescent="0.25">
      <c r="A345" s="81"/>
    </row>
    <row r="346" spans="1:1" x14ac:dyDescent="0.25">
      <c r="A346" s="100"/>
    </row>
    <row r="347" spans="1:1" ht="13.8" x14ac:dyDescent="0.25">
      <c r="A347" s="96">
        <f>A348</f>
        <v>0</v>
      </c>
    </row>
    <row r="348" spans="1:1" x14ac:dyDescent="0.25">
      <c r="A348" s="91">
        <f>A352</f>
        <v>0</v>
      </c>
    </row>
    <row r="349" spans="1:1" x14ac:dyDescent="0.25">
      <c r="A349" s="81">
        <f>A353</f>
        <v>0</v>
      </c>
    </row>
    <row r="350" spans="1:1" x14ac:dyDescent="0.25">
      <c r="A350" s="101"/>
    </row>
    <row r="351" spans="1:1" x14ac:dyDescent="0.25">
      <c r="A351" s="91"/>
    </row>
    <row r="352" spans="1:1" x14ac:dyDescent="0.25">
      <c r="A352" s="100"/>
    </row>
    <row r="353" spans="1:1" x14ac:dyDescent="0.25">
      <c r="A353" s="81"/>
    </row>
    <row r="354" spans="1:1" x14ac:dyDescent="0.25">
      <c r="A354" s="81"/>
    </row>
    <row r="355" spans="1:1" x14ac:dyDescent="0.25">
      <c r="A355" s="100"/>
    </row>
    <row r="356" spans="1:1" x14ac:dyDescent="0.25">
      <c r="A356" s="91">
        <f>A358+A361+A364+A412+A398</f>
        <v>0</v>
      </c>
    </row>
    <row r="357" spans="1:1" x14ac:dyDescent="0.25">
      <c r="A357" s="69"/>
    </row>
    <row r="358" spans="1:1" x14ac:dyDescent="0.25">
      <c r="A358" s="69"/>
    </row>
    <row r="359" spans="1:1" x14ac:dyDescent="0.25">
      <c r="A359" s="81"/>
    </row>
    <row r="360" spans="1:1" x14ac:dyDescent="0.25">
      <c r="A360" s="81"/>
    </row>
    <row r="361" spans="1:1" x14ac:dyDescent="0.25">
      <c r="A361" s="69">
        <f>A362</f>
        <v>0</v>
      </c>
    </row>
    <row r="362" spans="1:1" x14ac:dyDescent="0.25">
      <c r="A362" s="68"/>
    </row>
    <row r="363" spans="1:1" x14ac:dyDescent="0.25">
      <c r="A363" s="69"/>
    </row>
    <row r="364" spans="1:1" x14ac:dyDescent="0.25">
      <c r="A364" s="449">
        <f>SUM(A365:A380)+SUM(A387:A396)</f>
        <v>0</v>
      </c>
    </row>
    <row r="365" spans="1:1" x14ac:dyDescent="0.25">
      <c r="A365" s="68"/>
    </row>
    <row r="366" spans="1:1" x14ac:dyDescent="0.25">
      <c r="A366" s="68"/>
    </row>
    <row r="367" spans="1:1" x14ac:dyDescent="0.25">
      <c r="A367" s="68"/>
    </row>
    <row r="368" spans="1:1" x14ac:dyDescent="0.25">
      <c r="A368" s="68"/>
    </row>
    <row r="369" spans="1:1" x14ac:dyDescent="0.25">
      <c r="A369" s="68"/>
    </row>
    <row r="370" spans="1:1" x14ac:dyDescent="0.25">
      <c r="A370" s="68"/>
    </row>
    <row r="371" spans="1:1" x14ac:dyDescent="0.25">
      <c r="A371" s="68"/>
    </row>
    <row r="372" spans="1:1" x14ac:dyDescent="0.25">
      <c r="A372" s="68"/>
    </row>
    <row r="373" spans="1:1" x14ac:dyDescent="0.25">
      <c r="A373" s="68"/>
    </row>
    <row r="374" spans="1:1" x14ac:dyDescent="0.25">
      <c r="A374" s="200"/>
    </row>
    <row r="375" spans="1:1" x14ac:dyDescent="0.25">
      <c r="A375" s="200"/>
    </row>
    <row r="376" spans="1:1" x14ac:dyDescent="0.25">
      <c r="A376" s="200"/>
    </row>
    <row r="377" spans="1:1" x14ac:dyDescent="0.25">
      <c r="A377" s="200"/>
    </row>
    <row r="378" spans="1:1" x14ac:dyDescent="0.25">
      <c r="A378" s="200"/>
    </row>
    <row r="379" spans="1:1" x14ac:dyDescent="0.25">
      <c r="A379" s="200"/>
    </row>
    <row r="380" spans="1:1" x14ac:dyDescent="0.25">
      <c r="A380" s="200"/>
    </row>
    <row r="381" spans="1:1" x14ac:dyDescent="0.25">
      <c r="A381" s="200"/>
    </row>
    <row r="382" spans="1:1" x14ac:dyDescent="0.25">
      <c r="A382" s="200"/>
    </row>
    <row r="383" spans="1:1" x14ac:dyDescent="0.25">
      <c r="A383" s="200"/>
    </row>
    <row r="384" spans="1:1" x14ac:dyDescent="0.25">
      <c r="A384" s="200"/>
    </row>
    <row r="385" spans="1:1" x14ac:dyDescent="0.25">
      <c r="A385" s="200"/>
    </row>
    <row r="386" spans="1:1" x14ac:dyDescent="0.25">
      <c r="A386" s="200"/>
    </row>
    <row r="387" spans="1:1" x14ac:dyDescent="0.25">
      <c r="A387" s="200"/>
    </row>
    <row r="388" spans="1:1" x14ac:dyDescent="0.25">
      <c r="A388" s="200"/>
    </row>
    <row r="389" spans="1:1" x14ac:dyDescent="0.25">
      <c r="A389" s="200"/>
    </row>
    <row r="390" spans="1:1" x14ac:dyDescent="0.25">
      <c r="A390" s="200"/>
    </row>
    <row r="391" spans="1:1" x14ac:dyDescent="0.25">
      <c r="A391" s="200"/>
    </row>
    <row r="392" spans="1:1" x14ac:dyDescent="0.25">
      <c r="A392" s="200"/>
    </row>
    <row r="393" spans="1:1" x14ac:dyDescent="0.25">
      <c r="A393" s="200"/>
    </row>
    <row r="394" spans="1:1" x14ac:dyDescent="0.25">
      <c r="A394" s="200"/>
    </row>
    <row r="395" spans="1:1" x14ac:dyDescent="0.25">
      <c r="A395" s="200"/>
    </row>
    <row r="396" spans="1:1" x14ac:dyDescent="0.25">
      <c r="A396" s="200"/>
    </row>
    <row r="397" spans="1:1" x14ac:dyDescent="0.25">
      <c r="A397" s="69"/>
    </row>
    <row r="398" spans="1:1" x14ac:dyDescent="0.25">
      <c r="A398" s="69">
        <f>A400+A402+A403+A404++A405+A406</f>
        <v>0</v>
      </c>
    </row>
    <row r="399" spans="1:1" x14ac:dyDescent="0.25">
      <c r="A399" s="81">
        <f>A401</f>
        <v>0</v>
      </c>
    </row>
    <row r="400" spans="1:1" x14ac:dyDescent="0.25">
      <c r="A400" s="87"/>
    </row>
    <row r="401" spans="1:1" x14ac:dyDescent="0.25">
      <c r="A401" s="87"/>
    </row>
    <row r="402" spans="1:1" x14ac:dyDescent="0.25">
      <c r="A402" s="87"/>
    </row>
    <row r="403" spans="1:1" x14ac:dyDescent="0.25">
      <c r="A403" s="87"/>
    </row>
    <row r="404" spans="1:1" x14ac:dyDescent="0.25">
      <c r="A404" s="87"/>
    </row>
    <row r="405" spans="1:1" x14ac:dyDescent="0.25">
      <c r="A405" s="87"/>
    </row>
    <row r="406" spans="1:1" x14ac:dyDescent="0.25">
      <c r="A406" s="81">
        <f>A407+A408+A409+A410</f>
        <v>0</v>
      </c>
    </row>
    <row r="407" spans="1:1" x14ac:dyDescent="0.25">
      <c r="A407" s="89"/>
    </row>
    <row r="408" spans="1:1" x14ac:dyDescent="0.25">
      <c r="A408" s="98"/>
    </row>
    <row r="409" spans="1:1" x14ac:dyDescent="0.25">
      <c r="A409" s="98"/>
    </row>
    <row r="410" spans="1:1" x14ac:dyDescent="0.25">
      <c r="A410" s="98"/>
    </row>
    <row r="411" spans="1:1" x14ac:dyDescent="0.25">
      <c r="A411" s="87"/>
    </row>
    <row r="412" spans="1:1" x14ac:dyDescent="0.25">
      <c r="A412" s="69"/>
    </row>
    <row r="413" spans="1:1" x14ac:dyDescent="0.25">
      <c r="A413" s="69"/>
    </row>
    <row r="414" spans="1:1" x14ac:dyDescent="0.25">
      <c r="A414" s="69"/>
    </row>
    <row r="415" spans="1:1" x14ac:dyDescent="0.25">
      <c r="A415" s="69"/>
    </row>
    <row r="416" spans="1:1" x14ac:dyDescent="0.25">
      <c r="A416" s="69"/>
    </row>
    <row r="417" spans="1:1" x14ac:dyDescent="0.25">
      <c r="A417" s="69"/>
    </row>
    <row r="418" spans="1:1" x14ac:dyDescent="0.25">
      <c r="A418" s="69"/>
    </row>
    <row r="419" spans="1:1" x14ac:dyDescent="0.25">
      <c r="A419" s="69"/>
    </row>
    <row r="420" spans="1:1" x14ac:dyDescent="0.25">
      <c r="A420" s="69"/>
    </row>
    <row r="421" spans="1:1" x14ac:dyDescent="0.25">
      <c r="A421" s="69"/>
    </row>
    <row r="422" spans="1:1" x14ac:dyDescent="0.25">
      <c r="A422" s="69"/>
    </row>
    <row r="423" spans="1:1" x14ac:dyDescent="0.25">
      <c r="A423" s="69"/>
    </row>
    <row r="424" spans="1:1" x14ac:dyDescent="0.25">
      <c r="A424" s="69"/>
    </row>
    <row r="425" spans="1:1" x14ac:dyDescent="0.25">
      <c r="A425" s="69"/>
    </row>
    <row r="426" spans="1:1" ht="15.6" x14ac:dyDescent="0.25">
      <c r="A426" s="76"/>
    </row>
    <row r="427" spans="1:1" x14ac:dyDescent="0.25">
      <c r="A427" s="203"/>
    </row>
    <row r="428" spans="1:1" x14ac:dyDescent="0.25">
      <c r="A428" s="77">
        <f>A435+A618</f>
        <v>0</v>
      </c>
    </row>
    <row r="429" spans="1:1" x14ac:dyDescent="0.25">
      <c r="A429" s="78"/>
    </row>
    <row r="430" spans="1:1" x14ac:dyDescent="0.25">
      <c r="A430" s="79">
        <f>A431+A433+A432</f>
        <v>0</v>
      </c>
    </row>
    <row r="431" spans="1:1" x14ac:dyDescent="0.25">
      <c r="A431" s="78"/>
    </row>
    <row r="432" spans="1:1" x14ac:dyDescent="0.25">
      <c r="A432" s="78">
        <f>A678+A670+A682+A687+A691</f>
        <v>0</v>
      </c>
    </row>
    <row r="433" spans="1:1" x14ac:dyDescent="0.25">
      <c r="A433" s="78">
        <f>A428-A431-A432</f>
        <v>0</v>
      </c>
    </row>
    <row r="434" spans="1:1" x14ac:dyDescent="0.25">
      <c r="A434" s="220">
        <f>A437+A484+A507+A581+A623+A632+A673+A676+A685+A701+A704+A726</f>
        <v>0</v>
      </c>
    </row>
    <row r="435" spans="1:1" ht="13.8" x14ac:dyDescent="0.25">
      <c r="A435" s="96">
        <f>A436+A483+A506+A580</f>
        <v>0</v>
      </c>
    </row>
    <row r="436" spans="1:1" x14ac:dyDescent="0.25">
      <c r="A436" s="91">
        <f>A439+A443+A447+A451+A455+A459+A465+A469+A474+A479</f>
        <v>0</v>
      </c>
    </row>
    <row r="437" spans="1:1" x14ac:dyDescent="0.25">
      <c r="A437" s="81">
        <f>A460+A470+A475+A480</f>
        <v>0</v>
      </c>
    </row>
    <row r="438" spans="1:1" x14ac:dyDescent="0.25">
      <c r="A438" s="91"/>
    </row>
    <row r="439" spans="1:1" x14ac:dyDescent="0.25">
      <c r="A439" s="100"/>
    </row>
    <row r="440" spans="1:1" x14ac:dyDescent="0.25">
      <c r="A440" s="100"/>
    </row>
    <row r="441" spans="1:1" x14ac:dyDescent="0.25">
      <c r="A441" s="100"/>
    </row>
    <row r="442" spans="1:1" x14ac:dyDescent="0.25">
      <c r="A442" s="91"/>
    </row>
    <row r="443" spans="1:1" x14ac:dyDescent="0.25">
      <c r="A443" s="100"/>
    </row>
    <row r="444" spans="1:1" x14ac:dyDescent="0.25">
      <c r="A444" s="100"/>
    </row>
    <row r="445" spans="1:1" x14ac:dyDescent="0.25">
      <c r="A445" s="100"/>
    </row>
    <row r="446" spans="1:1" x14ac:dyDescent="0.25">
      <c r="A446" s="91"/>
    </row>
    <row r="447" spans="1:1" x14ac:dyDescent="0.25">
      <c r="A447" s="100"/>
    </row>
    <row r="448" spans="1:1" x14ac:dyDescent="0.25">
      <c r="A448" s="100"/>
    </row>
    <row r="449" spans="1:1" x14ac:dyDescent="0.25">
      <c r="A449" s="105"/>
    </row>
    <row r="450" spans="1:1" x14ac:dyDescent="0.25">
      <c r="A450" s="91"/>
    </row>
    <row r="451" spans="1:1" x14ac:dyDescent="0.25">
      <c r="A451" s="100"/>
    </row>
    <row r="452" spans="1:1" x14ac:dyDescent="0.25">
      <c r="A452" s="100"/>
    </row>
    <row r="453" spans="1:1" x14ac:dyDescent="0.25">
      <c r="A453" s="105"/>
    </row>
    <row r="454" spans="1:1" x14ac:dyDescent="0.25">
      <c r="A454" s="91"/>
    </row>
    <row r="455" spans="1:1" x14ac:dyDescent="0.25">
      <c r="A455" s="100"/>
    </row>
    <row r="456" spans="1:1" x14ac:dyDescent="0.25">
      <c r="A456" s="100"/>
    </row>
    <row r="457" spans="1:1" x14ac:dyDescent="0.25">
      <c r="A457" s="69"/>
    </row>
    <row r="458" spans="1:1" x14ac:dyDescent="0.25">
      <c r="A458" s="91"/>
    </row>
    <row r="459" spans="1:1" x14ac:dyDescent="0.25">
      <c r="A459" s="100"/>
    </row>
    <row r="460" spans="1:1" x14ac:dyDescent="0.25">
      <c r="A460" s="81"/>
    </row>
    <row r="461" spans="1:1" x14ac:dyDescent="0.25">
      <c r="A461" s="87"/>
    </row>
    <row r="462" spans="1:1" x14ac:dyDescent="0.25">
      <c r="A462" s="81"/>
    </row>
    <row r="463" spans="1:1" x14ac:dyDescent="0.25">
      <c r="A463" s="100"/>
    </row>
    <row r="464" spans="1:1" x14ac:dyDescent="0.25">
      <c r="A464" s="91"/>
    </row>
    <row r="465" spans="1:1" x14ac:dyDescent="0.25">
      <c r="A465" s="100"/>
    </row>
    <row r="466" spans="1:1" x14ac:dyDescent="0.25">
      <c r="A466" s="81"/>
    </row>
    <row r="467" spans="1:1" x14ac:dyDescent="0.25">
      <c r="A467" s="100"/>
    </row>
    <row r="468" spans="1:1" x14ac:dyDescent="0.25">
      <c r="A468" s="91"/>
    </row>
    <row r="469" spans="1:1" x14ac:dyDescent="0.25">
      <c r="A469" s="100"/>
    </row>
    <row r="470" spans="1:1" x14ac:dyDescent="0.25">
      <c r="A470" s="81"/>
    </row>
    <row r="471" spans="1:1" x14ac:dyDescent="0.25">
      <c r="A471" s="81"/>
    </row>
    <row r="472" spans="1:1" x14ac:dyDescent="0.25">
      <c r="A472" s="105"/>
    </row>
    <row r="473" spans="1:1" x14ac:dyDescent="0.25">
      <c r="A473" s="91"/>
    </row>
    <row r="474" spans="1:1" x14ac:dyDescent="0.25">
      <c r="A474" s="100"/>
    </row>
    <row r="475" spans="1:1" x14ac:dyDescent="0.25">
      <c r="A475" s="81"/>
    </row>
    <row r="476" spans="1:1" x14ac:dyDescent="0.25">
      <c r="A476" s="81"/>
    </row>
    <row r="477" spans="1:1" x14ac:dyDescent="0.25">
      <c r="A477" s="81"/>
    </row>
    <row r="478" spans="1:1" x14ac:dyDescent="0.25">
      <c r="A478" s="91"/>
    </row>
    <row r="479" spans="1:1" x14ac:dyDescent="0.25">
      <c r="A479" s="100"/>
    </row>
    <row r="480" spans="1:1" x14ac:dyDescent="0.25">
      <c r="A480" s="81"/>
    </row>
    <row r="481" spans="1:1" x14ac:dyDescent="0.25">
      <c r="A481" s="81"/>
    </row>
    <row r="482" spans="1:1" x14ac:dyDescent="0.25">
      <c r="A482" s="106"/>
    </row>
    <row r="483" spans="1:1" x14ac:dyDescent="0.25">
      <c r="A483" s="91">
        <f>A486+A491+A495+A499+A503</f>
        <v>0</v>
      </c>
    </row>
    <row r="484" spans="1:1" x14ac:dyDescent="0.25">
      <c r="A484" s="81">
        <f>A487</f>
        <v>0</v>
      </c>
    </row>
    <row r="485" spans="1:1" x14ac:dyDescent="0.25">
      <c r="A485" s="91"/>
    </row>
    <row r="486" spans="1:1" x14ac:dyDescent="0.25">
      <c r="A486" s="100"/>
    </row>
    <row r="487" spans="1:1" x14ac:dyDescent="0.25">
      <c r="A487" s="81"/>
    </row>
    <row r="488" spans="1:1" x14ac:dyDescent="0.25">
      <c r="A488" s="87"/>
    </row>
    <row r="489" spans="1:1" x14ac:dyDescent="0.25">
      <c r="A489" s="100"/>
    </row>
    <row r="490" spans="1:1" x14ac:dyDescent="0.25">
      <c r="A490" s="91"/>
    </row>
    <row r="491" spans="1:1" x14ac:dyDescent="0.25">
      <c r="A491" s="100"/>
    </row>
    <row r="492" spans="1:1" x14ac:dyDescent="0.25">
      <c r="A492" s="100"/>
    </row>
    <row r="493" spans="1:1" x14ac:dyDescent="0.25">
      <c r="A493" s="105"/>
    </row>
    <row r="494" spans="1:1" x14ac:dyDescent="0.25">
      <c r="A494" s="91"/>
    </row>
    <row r="495" spans="1:1" x14ac:dyDescent="0.25">
      <c r="A495" s="100"/>
    </row>
    <row r="496" spans="1:1" x14ac:dyDescent="0.25">
      <c r="A496" s="105"/>
    </row>
    <row r="497" spans="1:1" x14ac:dyDescent="0.25">
      <c r="A497" s="105"/>
    </row>
    <row r="498" spans="1:1" x14ac:dyDescent="0.25">
      <c r="A498" s="91"/>
    </row>
    <row r="499" spans="1:1" x14ac:dyDescent="0.25">
      <c r="A499" s="100"/>
    </row>
    <row r="500" spans="1:1" x14ac:dyDescent="0.25">
      <c r="A500" s="105"/>
    </row>
    <row r="501" spans="1:1" x14ac:dyDescent="0.25">
      <c r="A501" s="105"/>
    </row>
    <row r="502" spans="1:1" x14ac:dyDescent="0.25">
      <c r="A502" s="91"/>
    </row>
    <row r="503" spans="1:1" x14ac:dyDescent="0.25">
      <c r="A503" s="100"/>
    </row>
    <row r="504" spans="1:1" x14ac:dyDescent="0.25">
      <c r="A504" s="105"/>
    </row>
    <row r="505" spans="1:1" x14ac:dyDescent="0.25">
      <c r="A505" s="105"/>
    </row>
    <row r="506" spans="1:1" x14ac:dyDescent="0.25">
      <c r="A506" s="91">
        <f t="shared" ref="A506:A507" si="1">A508+A542+A560</f>
        <v>0</v>
      </c>
    </row>
    <row r="507" spans="1:1" x14ac:dyDescent="0.25">
      <c r="A507" s="81">
        <f t="shared" si="1"/>
        <v>0</v>
      </c>
    </row>
    <row r="508" spans="1:1" x14ac:dyDescent="0.25">
      <c r="A508" s="187">
        <f>A511+A517+A529+A534+A539</f>
        <v>0</v>
      </c>
    </row>
    <row r="509" spans="1:1" x14ac:dyDescent="0.25">
      <c r="A509" s="88">
        <f>A512+A530+A535+A525</f>
        <v>0</v>
      </c>
    </row>
    <row r="510" spans="1:1" x14ac:dyDescent="0.25">
      <c r="A510" s="91"/>
    </row>
    <row r="511" spans="1:1" x14ac:dyDescent="0.25">
      <c r="A511" s="100"/>
    </row>
    <row r="512" spans="1:1" x14ac:dyDescent="0.25">
      <c r="A512" s="81"/>
    </row>
    <row r="513" spans="1:1" x14ac:dyDescent="0.25">
      <c r="A513" s="87"/>
    </row>
    <row r="514" spans="1:1" x14ac:dyDescent="0.25">
      <c r="A514" s="100"/>
    </row>
    <row r="515" spans="1:1" x14ac:dyDescent="0.25">
      <c r="A515" s="105"/>
    </row>
    <row r="516" spans="1:1" x14ac:dyDescent="0.25">
      <c r="A516" s="91"/>
    </row>
    <row r="517" spans="1:1" x14ac:dyDescent="0.25">
      <c r="A517" s="100">
        <f>A518+A519+A520+A521+A522+A523+A524</f>
        <v>0</v>
      </c>
    </row>
    <row r="518" spans="1:1" x14ac:dyDescent="0.25">
      <c r="A518" s="108"/>
    </row>
    <row r="519" spans="1:1" x14ac:dyDescent="0.25">
      <c r="A519" s="108"/>
    </row>
    <row r="520" spans="1:1" x14ac:dyDescent="0.25">
      <c r="A520" s="108"/>
    </row>
    <row r="521" spans="1:1" x14ac:dyDescent="0.25">
      <c r="A521" s="108"/>
    </row>
    <row r="522" spans="1:1" x14ac:dyDescent="0.25">
      <c r="A522" s="108"/>
    </row>
    <row r="523" spans="1:1" x14ac:dyDescent="0.25">
      <c r="A523" s="89"/>
    </row>
    <row r="524" spans="1:1" x14ac:dyDescent="0.25">
      <c r="A524" s="89"/>
    </row>
    <row r="525" spans="1:1" x14ac:dyDescent="0.25">
      <c r="A525" s="81"/>
    </row>
    <row r="526" spans="1:1" x14ac:dyDescent="0.25">
      <c r="A526" s="100"/>
    </row>
    <row r="527" spans="1:1" x14ac:dyDescent="0.25">
      <c r="A527" s="100"/>
    </row>
    <row r="528" spans="1:1" x14ac:dyDescent="0.25">
      <c r="A528" s="91"/>
    </row>
    <row r="529" spans="1:1" x14ac:dyDescent="0.25">
      <c r="A529" s="100"/>
    </row>
    <row r="530" spans="1:1" x14ac:dyDescent="0.25">
      <c r="A530" s="81"/>
    </row>
    <row r="531" spans="1:1" x14ac:dyDescent="0.25">
      <c r="A531" s="100"/>
    </row>
    <row r="532" spans="1:1" x14ac:dyDescent="0.25">
      <c r="A532" s="105"/>
    </row>
    <row r="533" spans="1:1" x14ac:dyDescent="0.25">
      <c r="A533" s="91"/>
    </row>
    <row r="534" spans="1:1" x14ac:dyDescent="0.25">
      <c r="A534" s="100"/>
    </row>
    <row r="535" spans="1:1" x14ac:dyDescent="0.25">
      <c r="A535" s="81"/>
    </row>
    <row r="536" spans="1:1" x14ac:dyDescent="0.25">
      <c r="A536" s="81"/>
    </row>
    <row r="537" spans="1:1" x14ac:dyDescent="0.25">
      <c r="A537" s="100"/>
    </row>
    <row r="538" spans="1:1" x14ac:dyDescent="0.25">
      <c r="A538" s="91"/>
    </row>
    <row r="539" spans="1:1" x14ac:dyDescent="0.25">
      <c r="A539" s="100"/>
    </row>
    <row r="540" spans="1:1" x14ac:dyDescent="0.25">
      <c r="A540" s="81"/>
    </row>
    <row r="541" spans="1:1" x14ac:dyDescent="0.25">
      <c r="A541" s="81"/>
    </row>
    <row r="542" spans="1:1" x14ac:dyDescent="0.25">
      <c r="A542" s="187">
        <f>A545+A551+A557</f>
        <v>0</v>
      </c>
    </row>
    <row r="543" spans="1:1" x14ac:dyDescent="0.25">
      <c r="A543" s="88">
        <f>A546+A552</f>
        <v>0</v>
      </c>
    </row>
    <row r="544" spans="1:1" x14ac:dyDescent="0.25">
      <c r="A544" s="91"/>
    </row>
    <row r="545" spans="1:1" x14ac:dyDescent="0.25">
      <c r="A545" s="100"/>
    </row>
    <row r="546" spans="1:1" x14ac:dyDescent="0.25">
      <c r="A546" s="81"/>
    </row>
    <row r="547" spans="1:1" x14ac:dyDescent="0.25">
      <c r="A547" s="87"/>
    </row>
    <row r="548" spans="1:1" x14ac:dyDescent="0.25">
      <c r="A548" s="100"/>
    </row>
    <row r="549" spans="1:1" x14ac:dyDescent="0.25">
      <c r="A549" s="100"/>
    </row>
    <row r="550" spans="1:1" x14ac:dyDescent="0.25">
      <c r="A550" s="91"/>
    </row>
    <row r="551" spans="1:1" x14ac:dyDescent="0.25">
      <c r="A551" s="109"/>
    </row>
    <row r="552" spans="1:1" x14ac:dyDescent="0.25">
      <c r="A552" s="81"/>
    </row>
    <row r="553" spans="1:1" x14ac:dyDescent="0.25">
      <c r="A553" s="87"/>
    </row>
    <row r="554" spans="1:1" x14ac:dyDescent="0.25">
      <c r="A554" s="100"/>
    </row>
    <row r="555" spans="1:1" x14ac:dyDescent="0.25">
      <c r="A555" s="105"/>
    </row>
    <row r="556" spans="1:1" x14ac:dyDescent="0.25">
      <c r="A556" s="91"/>
    </row>
    <row r="557" spans="1:1" x14ac:dyDescent="0.25">
      <c r="A557" s="109"/>
    </row>
    <row r="558" spans="1:1" x14ac:dyDescent="0.25">
      <c r="A558" s="105"/>
    </row>
    <row r="559" spans="1:1" x14ac:dyDescent="0.25">
      <c r="A559" s="100"/>
    </row>
    <row r="560" spans="1:1" x14ac:dyDescent="0.25">
      <c r="A560" s="187">
        <f>A563+A568+A572+A576</f>
        <v>0</v>
      </c>
    </row>
    <row r="561" spans="1:1" x14ac:dyDescent="0.25">
      <c r="A561" s="88">
        <f>A564++A577</f>
        <v>0</v>
      </c>
    </row>
    <row r="562" spans="1:1" x14ac:dyDescent="0.25">
      <c r="A562" s="91"/>
    </row>
    <row r="563" spans="1:1" x14ac:dyDescent="0.25">
      <c r="A563" s="100"/>
    </row>
    <row r="564" spans="1:1" x14ac:dyDescent="0.25">
      <c r="A564" s="81"/>
    </row>
    <row r="565" spans="1:1" x14ac:dyDescent="0.25">
      <c r="A565" s="91"/>
    </row>
    <row r="566" spans="1:1" x14ac:dyDescent="0.25">
      <c r="A566" s="69"/>
    </row>
    <row r="567" spans="1:1" x14ac:dyDescent="0.25">
      <c r="A567" s="91"/>
    </row>
    <row r="568" spans="1:1" x14ac:dyDescent="0.25">
      <c r="A568" s="100"/>
    </row>
    <row r="569" spans="1:1" x14ac:dyDescent="0.25">
      <c r="A569" s="105"/>
    </row>
    <row r="570" spans="1:1" x14ac:dyDescent="0.25">
      <c r="A570" s="204"/>
    </row>
    <row r="571" spans="1:1" x14ac:dyDescent="0.25">
      <c r="A571" s="91"/>
    </row>
    <row r="572" spans="1:1" x14ac:dyDescent="0.25">
      <c r="A572" s="100"/>
    </row>
    <row r="573" spans="1:1" x14ac:dyDescent="0.25">
      <c r="A573" s="105"/>
    </row>
    <row r="574" spans="1:1" x14ac:dyDescent="0.25">
      <c r="A574" s="105"/>
    </row>
    <row r="575" spans="1:1" x14ac:dyDescent="0.25">
      <c r="A575" s="91"/>
    </row>
    <row r="576" spans="1:1" x14ac:dyDescent="0.25">
      <c r="A576" s="100"/>
    </row>
    <row r="577" spans="1:1" x14ac:dyDescent="0.25">
      <c r="A577" s="81"/>
    </row>
    <row r="578" spans="1:1" x14ac:dyDescent="0.25">
      <c r="A578" s="105"/>
    </row>
    <row r="579" spans="1:1" x14ac:dyDescent="0.25">
      <c r="A579" s="105"/>
    </row>
    <row r="580" spans="1:1" x14ac:dyDescent="0.25">
      <c r="A580" s="97">
        <f>A583+A587+A591+A595+A599+A605+A609+A613</f>
        <v>0</v>
      </c>
    </row>
    <row r="581" spans="1:1" x14ac:dyDescent="0.25">
      <c r="A581" s="81">
        <f>A614</f>
        <v>0</v>
      </c>
    </row>
    <row r="582" spans="1:1" x14ac:dyDescent="0.25">
      <c r="A582" s="91"/>
    </row>
    <row r="583" spans="1:1" x14ac:dyDescent="0.25">
      <c r="A583" s="100"/>
    </row>
    <row r="584" spans="1:1" x14ac:dyDescent="0.25">
      <c r="A584" s="100"/>
    </row>
    <row r="585" spans="1:1" x14ac:dyDescent="0.25">
      <c r="A585" s="110"/>
    </row>
    <row r="586" spans="1:1" x14ac:dyDescent="0.25">
      <c r="A586" s="91"/>
    </row>
    <row r="587" spans="1:1" x14ac:dyDescent="0.25">
      <c r="A587" s="100"/>
    </row>
    <row r="588" spans="1:1" x14ac:dyDescent="0.25">
      <c r="A588" s="100"/>
    </row>
    <row r="589" spans="1:1" x14ac:dyDescent="0.25">
      <c r="A589" s="110"/>
    </row>
    <row r="590" spans="1:1" x14ac:dyDescent="0.25">
      <c r="A590" s="91"/>
    </row>
    <row r="591" spans="1:1" x14ac:dyDescent="0.25">
      <c r="A591" s="100"/>
    </row>
    <row r="592" spans="1:1" x14ac:dyDescent="0.25">
      <c r="A592" s="100"/>
    </row>
    <row r="593" spans="1:1" x14ac:dyDescent="0.25">
      <c r="A593" s="69"/>
    </row>
    <row r="594" spans="1:1" x14ac:dyDescent="0.25">
      <c r="A594" s="91"/>
    </row>
    <row r="595" spans="1:1" x14ac:dyDescent="0.25">
      <c r="A595" s="100"/>
    </row>
    <row r="596" spans="1:1" x14ac:dyDescent="0.25">
      <c r="A596" s="100"/>
    </row>
    <row r="597" spans="1:1" x14ac:dyDescent="0.25">
      <c r="A597" s="69"/>
    </row>
    <row r="598" spans="1:1" x14ac:dyDescent="0.25">
      <c r="A598" s="91"/>
    </row>
    <row r="599" spans="1:1" x14ac:dyDescent="0.25">
      <c r="A599" s="100">
        <f>A601+A600</f>
        <v>0</v>
      </c>
    </row>
    <row r="600" spans="1:1" x14ac:dyDescent="0.25">
      <c r="A600" s="68"/>
    </row>
    <row r="601" spans="1:1" x14ac:dyDescent="0.25">
      <c r="A601" s="68"/>
    </row>
    <row r="602" spans="1:1" x14ac:dyDescent="0.25">
      <c r="A602" s="68"/>
    </row>
    <row r="603" spans="1:1" x14ac:dyDescent="0.25">
      <c r="A603" s="101"/>
    </row>
    <row r="604" spans="1:1" x14ac:dyDescent="0.25">
      <c r="A604" s="91"/>
    </row>
    <row r="605" spans="1:1" x14ac:dyDescent="0.25">
      <c r="A605" s="100"/>
    </row>
    <row r="606" spans="1:1" x14ac:dyDescent="0.25">
      <c r="A606" s="100"/>
    </row>
    <row r="607" spans="1:1" x14ac:dyDescent="0.25">
      <c r="A607" s="110"/>
    </row>
    <row r="608" spans="1:1" x14ac:dyDescent="0.25">
      <c r="A608" s="91"/>
    </row>
    <row r="609" spans="1:1" x14ac:dyDescent="0.25">
      <c r="A609" s="100"/>
    </row>
    <row r="610" spans="1:1" x14ac:dyDescent="0.25">
      <c r="A610" s="100"/>
    </row>
    <row r="611" spans="1:1" x14ac:dyDescent="0.25">
      <c r="A611" s="111"/>
    </row>
    <row r="612" spans="1:1" x14ac:dyDescent="0.25">
      <c r="A612" s="91"/>
    </row>
    <row r="613" spans="1:1" x14ac:dyDescent="0.25">
      <c r="A613" s="100"/>
    </row>
    <row r="614" spans="1:1" x14ac:dyDescent="0.25">
      <c r="A614" s="81"/>
    </row>
    <row r="615" spans="1:1" x14ac:dyDescent="0.25">
      <c r="A615" s="87"/>
    </row>
    <row r="616" spans="1:1" x14ac:dyDescent="0.25">
      <c r="A616" s="100"/>
    </row>
    <row r="617" spans="1:1" x14ac:dyDescent="0.25">
      <c r="A617" s="111"/>
    </row>
    <row r="618" spans="1:1" x14ac:dyDescent="0.25">
      <c r="A618" s="91">
        <f>A620+A698</f>
        <v>0</v>
      </c>
    </row>
    <row r="619" spans="1:1" x14ac:dyDescent="0.25">
      <c r="A619" s="88"/>
    </row>
    <row r="620" spans="1:1" x14ac:dyDescent="0.25">
      <c r="A620" s="24">
        <f>A622+A625+A631+A635+A656+A667+A675+A680+A684+A665+A627+A672+A689+A629</f>
        <v>0</v>
      </c>
    </row>
    <row r="621" spans="1:1" x14ac:dyDescent="0.25">
      <c r="A621" s="88"/>
    </row>
    <row r="622" spans="1:1" x14ac:dyDescent="0.25">
      <c r="A622" s="80"/>
    </row>
    <row r="623" spans="1:1" x14ac:dyDescent="0.25">
      <c r="A623" s="81"/>
    </row>
    <row r="624" spans="1:1" x14ac:dyDescent="0.25">
      <c r="A624" s="108"/>
    </row>
    <row r="625" spans="1:1" x14ac:dyDescent="0.25">
      <c r="A625" s="80"/>
    </row>
    <row r="626" spans="1:1" x14ac:dyDescent="0.25">
      <c r="A626" s="80"/>
    </row>
    <row r="627" spans="1:1" x14ac:dyDescent="0.25">
      <c r="A627" s="80"/>
    </row>
    <row r="628" spans="1:1" x14ac:dyDescent="0.25">
      <c r="A628" s="80"/>
    </row>
    <row r="629" spans="1:1" x14ac:dyDescent="0.25">
      <c r="A629" s="80"/>
    </row>
    <row r="630" spans="1:1" x14ac:dyDescent="0.25">
      <c r="A630" s="69"/>
    </row>
    <row r="631" spans="1:1" x14ac:dyDescent="0.25">
      <c r="A631" s="80"/>
    </row>
    <row r="632" spans="1:1" x14ac:dyDescent="0.25">
      <c r="A632" s="81"/>
    </row>
    <row r="633" spans="1:1" x14ac:dyDescent="0.25">
      <c r="A633" s="87"/>
    </row>
    <row r="634" spans="1:1" x14ac:dyDescent="0.25">
      <c r="A634" s="81"/>
    </row>
    <row r="635" spans="1:1" x14ac:dyDescent="0.25">
      <c r="A635" s="80">
        <f>A637+A646+A651</f>
        <v>0</v>
      </c>
    </row>
    <row r="636" spans="1:1" x14ac:dyDescent="0.25">
      <c r="A636" s="80"/>
    </row>
    <row r="637" spans="1:1" x14ac:dyDescent="0.25">
      <c r="A637" s="80">
        <f>A638+A639+A640+A641+A642+A643+A644</f>
        <v>0</v>
      </c>
    </row>
    <row r="638" spans="1:1" x14ac:dyDescent="0.25">
      <c r="A638" s="89"/>
    </row>
    <row r="639" spans="1:1" x14ac:dyDescent="0.25">
      <c r="A639" s="89"/>
    </row>
    <row r="640" spans="1:1" x14ac:dyDescent="0.25">
      <c r="A640" s="68"/>
    </row>
    <row r="641" spans="1:1" x14ac:dyDescent="0.25">
      <c r="A641" s="68"/>
    </row>
    <row r="642" spans="1:1" x14ac:dyDescent="0.25">
      <c r="A642" s="89"/>
    </row>
    <row r="643" spans="1:1" x14ac:dyDescent="0.25">
      <c r="A643" s="89"/>
    </row>
    <row r="644" spans="1:1" x14ac:dyDescent="0.25">
      <c r="A644" s="89"/>
    </row>
    <row r="645" spans="1:1" x14ac:dyDescent="0.25">
      <c r="A645" s="5"/>
    </row>
    <row r="646" spans="1:1" x14ac:dyDescent="0.25">
      <c r="A646" s="80">
        <f>A647</f>
        <v>0</v>
      </c>
    </row>
    <row r="647" spans="1:1" x14ac:dyDescent="0.25">
      <c r="A647" s="89">
        <f>A648+A649</f>
        <v>0</v>
      </c>
    </row>
    <row r="648" spans="1:1" x14ac:dyDescent="0.25">
      <c r="A648" s="89"/>
    </row>
    <row r="649" spans="1:1" x14ac:dyDescent="0.25">
      <c r="A649" s="89"/>
    </row>
    <row r="650" spans="1:1" x14ac:dyDescent="0.25">
      <c r="A650" s="89"/>
    </row>
    <row r="651" spans="1:1" x14ac:dyDescent="0.25">
      <c r="A651" s="80">
        <f>A652+A653+A654</f>
        <v>0</v>
      </c>
    </row>
    <row r="652" spans="1:1" x14ac:dyDescent="0.25">
      <c r="A652" s="89"/>
    </row>
    <row r="653" spans="1:1" x14ac:dyDescent="0.25">
      <c r="A653" s="89"/>
    </row>
    <row r="654" spans="1:1" x14ac:dyDescent="0.25">
      <c r="A654" s="89"/>
    </row>
    <row r="655" spans="1:1" x14ac:dyDescent="0.25">
      <c r="A655" s="89"/>
    </row>
    <row r="656" spans="1:1" x14ac:dyDescent="0.25">
      <c r="A656" s="80">
        <f>A657+A660+A661+A659+A658</f>
        <v>0</v>
      </c>
    </row>
    <row r="657" spans="1:1" x14ac:dyDescent="0.25">
      <c r="A657" s="98"/>
    </row>
    <row r="658" spans="1:1" x14ac:dyDescent="0.25">
      <c r="A658" s="98"/>
    </row>
    <row r="659" spans="1:1" x14ac:dyDescent="0.25">
      <c r="A659" s="98"/>
    </row>
    <row r="660" spans="1:1" x14ac:dyDescent="0.25">
      <c r="A660" s="98"/>
    </row>
    <row r="661" spans="1:1" x14ac:dyDescent="0.25">
      <c r="A661" s="113"/>
    </row>
    <row r="662" spans="1:1" x14ac:dyDescent="0.25">
      <c r="A662" s="113"/>
    </row>
    <row r="663" spans="1:1" x14ac:dyDescent="0.25">
      <c r="A663" s="113"/>
    </row>
    <row r="664" spans="1:1" x14ac:dyDescent="0.25">
      <c r="A664" s="113"/>
    </row>
    <row r="665" spans="1:1" x14ac:dyDescent="0.25">
      <c r="A665" s="90"/>
    </row>
    <row r="666" spans="1:1" x14ac:dyDescent="0.25">
      <c r="A666" s="113"/>
    </row>
    <row r="667" spans="1:1" x14ac:dyDescent="0.25">
      <c r="A667" s="90"/>
    </row>
    <row r="668" spans="1:1" x14ac:dyDescent="0.25">
      <c r="A668" s="90"/>
    </row>
    <row r="669" spans="1:1" x14ac:dyDescent="0.25">
      <c r="A669" s="83"/>
    </row>
    <row r="670" spans="1:1" x14ac:dyDescent="0.25">
      <c r="A670" s="87"/>
    </row>
    <row r="671" spans="1:1" x14ac:dyDescent="0.25">
      <c r="A671" s="81"/>
    </row>
    <row r="672" spans="1:1" x14ac:dyDescent="0.25">
      <c r="A672" s="80"/>
    </row>
    <row r="673" spans="1:1" x14ac:dyDescent="0.25">
      <c r="A673" s="81"/>
    </row>
    <row r="674" spans="1:1" x14ac:dyDescent="0.25">
      <c r="A674" s="81"/>
    </row>
    <row r="675" spans="1:1" x14ac:dyDescent="0.25">
      <c r="A675" s="205"/>
    </row>
    <row r="676" spans="1:1" x14ac:dyDescent="0.25">
      <c r="A676" s="81"/>
    </row>
    <row r="677" spans="1:1" x14ac:dyDescent="0.25">
      <c r="A677" s="81"/>
    </row>
    <row r="678" spans="1:1" x14ac:dyDescent="0.25">
      <c r="A678" s="87"/>
    </row>
    <row r="679" spans="1:1" x14ac:dyDescent="0.25">
      <c r="A679" s="87"/>
    </row>
    <row r="680" spans="1:1" x14ac:dyDescent="0.25">
      <c r="A680" s="205"/>
    </row>
    <row r="681" spans="1:1" x14ac:dyDescent="0.25">
      <c r="A681" s="81"/>
    </row>
    <row r="682" spans="1:1" x14ac:dyDescent="0.25">
      <c r="A682" s="87"/>
    </row>
    <row r="683" spans="1:1" x14ac:dyDescent="0.25">
      <c r="A683" s="87"/>
    </row>
    <row r="684" spans="1:1" x14ac:dyDescent="0.25">
      <c r="A684" s="205"/>
    </row>
    <row r="685" spans="1:1" x14ac:dyDescent="0.25">
      <c r="A685" s="81"/>
    </row>
    <row r="686" spans="1:1" x14ac:dyDescent="0.25">
      <c r="A686" s="81"/>
    </row>
    <row r="687" spans="1:1" x14ac:dyDescent="0.25">
      <c r="A687" s="87"/>
    </row>
    <row r="688" spans="1:1" x14ac:dyDescent="0.25">
      <c r="A688" s="87"/>
    </row>
    <row r="689" spans="1:1" x14ac:dyDescent="0.25">
      <c r="A689" s="205"/>
    </row>
    <row r="690" spans="1:1" x14ac:dyDescent="0.25">
      <c r="A690" s="81"/>
    </row>
    <row r="691" spans="1:1" x14ac:dyDescent="0.25">
      <c r="A691" s="87"/>
    </row>
    <row r="692" spans="1:1" x14ac:dyDescent="0.25">
      <c r="A692" s="87"/>
    </row>
    <row r="693" spans="1:1" x14ac:dyDescent="0.25">
      <c r="A693" s="87"/>
    </row>
    <row r="694" spans="1:1" x14ac:dyDescent="0.25">
      <c r="A694" s="87"/>
    </row>
    <row r="695" spans="1:1" x14ac:dyDescent="0.25">
      <c r="A695" s="87"/>
    </row>
    <row r="696" spans="1:1" x14ac:dyDescent="0.25">
      <c r="A696" s="87"/>
    </row>
    <row r="697" spans="1:1" x14ac:dyDescent="0.25">
      <c r="A697" s="10"/>
    </row>
    <row r="698" spans="1:1" x14ac:dyDescent="0.25">
      <c r="A698" s="114">
        <f>A700+A703+A709+A711+A713+A715+A719+A721+A723+A725+A717</f>
        <v>0</v>
      </c>
    </row>
    <row r="699" spans="1:1" x14ac:dyDescent="0.25">
      <c r="A699" s="114"/>
    </row>
    <row r="700" spans="1:1" x14ac:dyDescent="0.25">
      <c r="A700" s="80"/>
    </row>
    <row r="701" spans="1:1" x14ac:dyDescent="0.25">
      <c r="A701" s="81"/>
    </row>
    <row r="702" spans="1:1" x14ac:dyDescent="0.25">
      <c r="A702" s="114"/>
    </row>
    <row r="703" spans="1:1" x14ac:dyDescent="0.25">
      <c r="A703" s="80">
        <f>A705+A707</f>
        <v>0</v>
      </c>
    </row>
    <row r="704" spans="1:1" x14ac:dyDescent="0.25">
      <c r="A704" s="81"/>
    </row>
    <row r="705" spans="1:1" x14ac:dyDescent="0.25">
      <c r="A705" s="89"/>
    </row>
    <row r="706" spans="1:1" x14ac:dyDescent="0.25">
      <c r="A706" s="88"/>
    </row>
    <row r="707" spans="1:1" x14ac:dyDescent="0.25">
      <c r="A707" s="89"/>
    </row>
    <row r="708" spans="1:1" x14ac:dyDescent="0.25">
      <c r="A708" s="89"/>
    </row>
    <row r="709" spans="1:1" x14ac:dyDescent="0.25">
      <c r="A709" s="80"/>
    </row>
    <row r="710" spans="1:1" x14ac:dyDescent="0.25">
      <c r="A710" s="89"/>
    </row>
    <row r="711" spans="1:1" x14ac:dyDescent="0.25">
      <c r="A711" s="80"/>
    </row>
    <row r="712" spans="1:1" x14ac:dyDescent="0.25">
      <c r="A712" s="80"/>
    </row>
    <row r="713" spans="1:1" x14ac:dyDescent="0.25">
      <c r="A713" s="90"/>
    </row>
    <row r="714" spans="1:1" x14ac:dyDescent="0.25">
      <c r="A714" s="90"/>
    </row>
    <row r="715" spans="1:1" x14ac:dyDescent="0.25">
      <c r="A715" s="90"/>
    </row>
    <row r="716" spans="1:1" x14ac:dyDescent="0.25">
      <c r="A716" s="90"/>
    </row>
    <row r="717" spans="1:1" x14ac:dyDescent="0.25">
      <c r="A717" s="90"/>
    </row>
    <row r="718" spans="1:1" x14ac:dyDescent="0.25">
      <c r="A718" s="89"/>
    </row>
    <row r="719" spans="1:1" x14ac:dyDescent="0.25">
      <c r="A719" s="80"/>
    </row>
    <row r="720" spans="1:1" x14ac:dyDescent="0.25">
      <c r="A720" s="80"/>
    </row>
    <row r="721" spans="1:1" x14ac:dyDescent="0.25">
      <c r="A721" s="80"/>
    </row>
    <row r="722" spans="1:1" x14ac:dyDescent="0.25">
      <c r="A722" s="80"/>
    </row>
    <row r="723" spans="1:1" x14ac:dyDescent="0.25">
      <c r="A723" s="80"/>
    </row>
    <row r="724" spans="1:1" x14ac:dyDescent="0.25">
      <c r="A724" s="80"/>
    </row>
    <row r="725" spans="1:1" x14ac:dyDescent="0.25">
      <c r="A725" s="80"/>
    </row>
    <row r="726" spans="1:1" x14ac:dyDescent="0.25">
      <c r="A726" s="81"/>
    </row>
    <row r="727" spans="1:1" x14ac:dyDescent="0.25">
      <c r="A727" s="81"/>
    </row>
    <row r="728" spans="1:1" x14ac:dyDescent="0.25">
      <c r="A728" s="81"/>
    </row>
    <row r="729" spans="1:1" x14ac:dyDescent="0.25">
      <c r="A729" s="160"/>
    </row>
    <row r="730" spans="1:1" x14ac:dyDescent="0.25">
      <c r="A730" s="115"/>
    </row>
    <row r="731" spans="1:1" ht="15.6" x14ac:dyDescent="0.25">
      <c r="A731" s="116"/>
    </row>
    <row r="732" spans="1:1" x14ac:dyDescent="0.25">
      <c r="A732" s="117"/>
    </row>
    <row r="733" spans="1:1" x14ac:dyDescent="0.25">
      <c r="A733" s="117">
        <f>SUM(A739,A745,A751)</f>
        <v>0</v>
      </c>
    </row>
    <row r="734" spans="1:1" x14ac:dyDescent="0.25">
      <c r="A734" s="118"/>
    </row>
    <row r="735" spans="1:1" x14ac:dyDescent="0.25">
      <c r="A735" s="119">
        <f>SUM(A736:A737)</f>
        <v>0</v>
      </c>
    </row>
    <row r="736" spans="1:1" x14ac:dyDescent="0.25">
      <c r="A736" s="118"/>
    </row>
    <row r="737" spans="1:1" x14ac:dyDescent="0.25">
      <c r="A737" s="118">
        <f>A733-A736</f>
        <v>0</v>
      </c>
    </row>
    <row r="738" spans="1:1" x14ac:dyDescent="0.25">
      <c r="A738" s="193">
        <f>A754+A778</f>
        <v>0</v>
      </c>
    </row>
    <row r="739" spans="1:1" ht="13.8" x14ac:dyDescent="0.25">
      <c r="A739" s="135">
        <f>SUM(A740)</f>
        <v>0</v>
      </c>
    </row>
    <row r="740" spans="1:1" x14ac:dyDescent="0.25">
      <c r="A740" s="136">
        <f>SUM(A742)</f>
        <v>0</v>
      </c>
    </row>
    <row r="741" spans="1:1" x14ac:dyDescent="0.25">
      <c r="A741" s="136"/>
    </row>
    <row r="742" spans="1:1" x14ac:dyDescent="0.25">
      <c r="A742" s="100"/>
    </row>
    <row r="743" spans="1:1" x14ac:dyDescent="0.25">
      <c r="A743" s="137"/>
    </row>
    <row r="744" spans="1:1" x14ac:dyDescent="0.25">
      <c r="A744" s="103"/>
    </row>
    <row r="745" spans="1:1" ht="13.8" x14ac:dyDescent="0.25">
      <c r="A745" s="96">
        <f>SUM(A746)</f>
        <v>0</v>
      </c>
    </row>
    <row r="746" spans="1:1" x14ac:dyDescent="0.25">
      <c r="A746" s="97">
        <f>SUM(A748)</f>
        <v>0</v>
      </c>
    </row>
    <row r="747" spans="1:1" x14ac:dyDescent="0.25">
      <c r="A747" s="136"/>
    </row>
    <row r="748" spans="1:1" x14ac:dyDescent="0.25">
      <c r="A748" s="100"/>
    </row>
    <row r="749" spans="1:1" x14ac:dyDescent="0.25">
      <c r="A749" s="93"/>
    </row>
    <row r="750" spans="1:1" x14ac:dyDescent="0.25">
      <c r="A750" s="138"/>
    </row>
    <row r="751" spans="1:1" x14ac:dyDescent="0.25">
      <c r="A751" s="117">
        <f>SUM(A753,A758,A768,A777,A783,A781,A756)</f>
        <v>0</v>
      </c>
    </row>
    <row r="752" spans="1:1" x14ac:dyDescent="0.25">
      <c r="A752" s="117"/>
    </row>
    <row r="753" spans="1:1" x14ac:dyDescent="0.25">
      <c r="A753" s="86"/>
    </row>
    <row r="754" spans="1:1" x14ac:dyDescent="0.25">
      <c r="A754" s="87"/>
    </row>
    <row r="755" spans="1:1" x14ac:dyDescent="0.25">
      <c r="A755" s="87"/>
    </row>
    <row r="756" spans="1:1" x14ac:dyDescent="0.25">
      <c r="A756" s="86"/>
    </row>
    <row r="757" spans="1:1" x14ac:dyDescent="0.25">
      <c r="A757" s="117"/>
    </row>
    <row r="758" spans="1:1" x14ac:dyDescent="0.25">
      <c r="A758" s="90">
        <f>SUM(A759:A766)</f>
        <v>0</v>
      </c>
    </row>
    <row r="759" spans="1:1" x14ac:dyDescent="0.25">
      <c r="A759" s="98"/>
    </row>
    <row r="760" spans="1:1" x14ac:dyDescent="0.25">
      <c r="A760" s="98"/>
    </row>
    <row r="761" spans="1:1" x14ac:dyDescent="0.25">
      <c r="A761" s="98"/>
    </row>
    <row r="762" spans="1:1" x14ac:dyDescent="0.25">
      <c r="A762" s="98"/>
    </row>
    <row r="763" spans="1:1" x14ac:dyDescent="0.25">
      <c r="A763" s="98"/>
    </row>
    <row r="764" spans="1:1" x14ac:dyDescent="0.25">
      <c r="A764" s="98"/>
    </row>
    <row r="765" spans="1:1" x14ac:dyDescent="0.25">
      <c r="A765" s="139"/>
    </row>
    <row r="766" spans="1:1" x14ac:dyDescent="0.25">
      <c r="A766" s="98"/>
    </row>
    <row r="767" spans="1:1" x14ac:dyDescent="0.25">
      <c r="A767" s="120"/>
    </row>
    <row r="768" spans="1:1" x14ac:dyDescent="0.25">
      <c r="A768" s="90">
        <f>SUM(A769:A773)</f>
        <v>0</v>
      </c>
    </row>
    <row r="769" spans="1:1" x14ac:dyDescent="0.25">
      <c r="A769" s="89"/>
    </row>
    <row r="770" spans="1:1" x14ac:dyDescent="0.25">
      <c r="A770" s="89"/>
    </row>
    <row r="771" spans="1:1" x14ac:dyDescent="0.25">
      <c r="A771" s="98"/>
    </row>
    <row r="772" spans="1:1" x14ac:dyDescent="0.25">
      <c r="A772" s="98"/>
    </row>
    <row r="773" spans="1:1" x14ac:dyDescent="0.25">
      <c r="A773" s="98"/>
    </row>
    <row r="774" spans="1:1" x14ac:dyDescent="0.25">
      <c r="A774" s="120"/>
    </row>
    <row r="775" spans="1:1" x14ac:dyDescent="0.25">
      <c r="A775" s="98"/>
    </row>
    <row r="776" spans="1:1" x14ac:dyDescent="0.25">
      <c r="A776" s="120"/>
    </row>
    <row r="777" spans="1:1" x14ac:dyDescent="0.25">
      <c r="A777" s="80"/>
    </row>
    <row r="778" spans="1:1" x14ac:dyDescent="0.25">
      <c r="A778" s="81"/>
    </row>
    <row r="779" spans="1:1" x14ac:dyDescent="0.25">
      <c r="A779" s="81"/>
    </row>
    <row r="780" spans="1:1" x14ac:dyDescent="0.25">
      <c r="A780" s="81"/>
    </row>
    <row r="781" spans="1:1" x14ac:dyDescent="0.25">
      <c r="A781" s="82"/>
    </row>
    <row r="782" spans="1:1" x14ac:dyDescent="0.25">
      <c r="A782" s="120"/>
    </row>
    <row r="783" spans="1:1" x14ac:dyDescent="0.25">
      <c r="A783" s="86"/>
    </row>
    <row r="784" spans="1:1" x14ac:dyDescent="0.25">
      <c r="A784" s="159"/>
    </row>
    <row r="785" spans="1:1" x14ac:dyDescent="0.25">
      <c r="A785" s="159"/>
    </row>
    <row r="786" spans="1:1" ht="15.6" x14ac:dyDescent="0.25">
      <c r="A786" s="84"/>
    </row>
    <row r="787" spans="1:1" x14ac:dyDescent="0.25">
      <c r="A787" s="69"/>
    </row>
    <row r="788" spans="1:1" x14ac:dyDescent="0.25">
      <c r="A788" s="77">
        <f>A795+A845+A865+A853</f>
        <v>0</v>
      </c>
    </row>
    <row r="789" spans="1:1" x14ac:dyDescent="0.25">
      <c r="A789" s="78"/>
    </row>
    <row r="790" spans="1:1" x14ac:dyDescent="0.25">
      <c r="A790" s="79">
        <f>A791+A792+A793</f>
        <v>0</v>
      </c>
    </row>
    <row r="791" spans="1:1" x14ac:dyDescent="0.25">
      <c r="A791" s="78"/>
    </row>
    <row r="792" spans="1:1" x14ac:dyDescent="0.25">
      <c r="A792" s="78"/>
    </row>
    <row r="793" spans="1:1" x14ac:dyDescent="0.25">
      <c r="A793" s="78">
        <f>A788-A791-A792</f>
        <v>0</v>
      </c>
    </row>
    <row r="794" spans="1:1" x14ac:dyDescent="0.25">
      <c r="A794" s="220">
        <f>A806+A839+A847+A868+A905+A855+A881+A910</f>
        <v>0</v>
      </c>
    </row>
    <row r="795" spans="1:1" ht="13.8" x14ac:dyDescent="0.25">
      <c r="A795" s="95">
        <f>A796+A805+A838</f>
        <v>0</v>
      </c>
    </row>
    <row r="796" spans="1:1" x14ac:dyDescent="0.25">
      <c r="A796" s="77">
        <f>A798+A802</f>
        <v>0</v>
      </c>
    </row>
    <row r="797" spans="1:1" x14ac:dyDescent="0.25">
      <c r="A797" s="91"/>
    </row>
    <row r="798" spans="1:1" x14ac:dyDescent="0.25">
      <c r="A798" s="100"/>
    </row>
    <row r="799" spans="1:1" x14ac:dyDescent="0.25">
      <c r="A799" s="81"/>
    </row>
    <row r="800" spans="1:1" x14ac:dyDescent="0.25">
      <c r="A800" s="81"/>
    </row>
    <row r="801" spans="1:1" x14ac:dyDescent="0.25">
      <c r="A801" s="91"/>
    </row>
    <row r="802" spans="1:1" x14ac:dyDescent="0.25">
      <c r="A802" s="100"/>
    </row>
    <row r="803" spans="1:1" x14ac:dyDescent="0.25">
      <c r="A803" s="100"/>
    </row>
    <row r="804" spans="1:1" x14ac:dyDescent="0.25">
      <c r="A804" s="81"/>
    </row>
    <row r="805" spans="1:1" x14ac:dyDescent="0.25">
      <c r="A805" s="77">
        <f>A808+A813+A817+A825+A830+A835</f>
        <v>0</v>
      </c>
    </row>
    <row r="806" spans="1:1" x14ac:dyDescent="0.25">
      <c r="A806" s="81">
        <f>A826+A831+A818</f>
        <v>0</v>
      </c>
    </row>
    <row r="807" spans="1:1" x14ac:dyDescent="0.25">
      <c r="A807" s="91"/>
    </row>
    <row r="808" spans="1:1" x14ac:dyDescent="0.25">
      <c r="A808" s="100"/>
    </row>
    <row r="809" spans="1:1" x14ac:dyDescent="0.25">
      <c r="A809" s="100"/>
    </row>
    <row r="810" spans="1:1" x14ac:dyDescent="0.25">
      <c r="A810" s="81"/>
    </row>
    <row r="811" spans="1:1" x14ac:dyDescent="0.25">
      <c r="A811" s="87"/>
    </row>
    <row r="812" spans="1:1" x14ac:dyDescent="0.25">
      <c r="A812" s="91"/>
    </row>
    <row r="813" spans="1:1" x14ac:dyDescent="0.25">
      <c r="A813" s="100"/>
    </row>
    <row r="814" spans="1:1" x14ac:dyDescent="0.25">
      <c r="A814" s="81"/>
    </row>
    <row r="815" spans="1:1" x14ac:dyDescent="0.25">
      <c r="A815" s="81"/>
    </row>
    <row r="816" spans="1:1" x14ac:dyDescent="0.25">
      <c r="A816" s="91"/>
    </row>
    <row r="817" spans="1:1" x14ac:dyDescent="0.25">
      <c r="A817" s="100"/>
    </row>
    <row r="818" spans="1:1" x14ac:dyDescent="0.25">
      <c r="A818" s="81"/>
    </row>
    <row r="819" spans="1:1" x14ac:dyDescent="0.25">
      <c r="A819" s="89"/>
    </row>
    <row r="820" spans="1:1" x14ac:dyDescent="0.25">
      <c r="A820" s="89"/>
    </row>
    <row r="821" spans="1:1" x14ac:dyDescent="0.25">
      <c r="A821" s="89"/>
    </row>
    <row r="822" spans="1:1" x14ac:dyDescent="0.25">
      <c r="A822" s="81"/>
    </row>
    <row r="823" spans="1:1" x14ac:dyDescent="0.25">
      <c r="A823" s="81"/>
    </row>
    <row r="824" spans="1:1" x14ac:dyDescent="0.25">
      <c r="A824" s="91"/>
    </row>
    <row r="825" spans="1:1" x14ac:dyDescent="0.25">
      <c r="A825" s="100"/>
    </row>
    <row r="826" spans="1:1" x14ac:dyDescent="0.25">
      <c r="A826" s="81"/>
    </row>
    <row r="827" spans="1:1" x14ac:dyDescent="0.25">
      <c r="A827" s="89"/>
    </row>
    <row r="828" spans="1:1" x14ac:dyDescent="0.25">
      <c r="A828" s="81"/>
    </row>
    <row r="829" spans="1:1" x14ac:dyDescent="0.25">
      <c r="A829" s="91"/>
    </row>
    <row r="830" spans="1:1" x14ac:dyDescent="0.25">
      <c r="A830" s="100"/>
    </row>
    <row r="831" spans="1:1" x14ac:dyDescent="0.25">
      <c r="A831" s="81"/>
    </row>
    <row r="832" spans="1:1" x14ac:dyDescent="0.25">
      <c r="A832" s="81"/>
    </row>
    <row r="833" spans="1:1" x14ac:dyDescent="0.25">
      <c r="A833" s="81"/>
    </row>
    <row r="834" spans="1:1" x14ac:dyDescent="0.25">
      <c r="A834" s="91"/>
    </row>
    <row r="835" spans="1:1" x14ac:dyDescent="0.25">
      <c r="A835" s="100"/>
    </row>
    <row r="836" spans="1:1" x14ac:dyDescent="0.25">
      <c r="A836" s="81"/>
    </row>
    <row r="837" spans="1:1" x14ac:dyDescent="0.25">
      <c r="A837" s="92"/>
    </row>
    <row r="838" spans="1:1" x14ac:dyDescent="0.25">
      <c r="A838" s="77">
        <f t="shared" ref="A838:A839" si="2">A841</f>
        <v>0</v>
      </c>
    </row>
    <row r="839" spans="1:1" x14ac:dyDescent="0.25">
      <c r="A839" s="81">
        <f t="shared" si="2"/>
        <v>0</v>
      </c>
    </row>
    <row r="840" spans="1:1" x14ac:dyDescent="0.25">
      <c r="A840" s="91"/>
    </row>
    <row r="841" spans="1:1" x14ac:dyDescent="0.25">
      <c r="A841" s="100"/>
    </row>
    <row r="842" spans="1:1" x14ac:dyDescent="0.25">
      <c r="A842" s="81"/>
    </row>
    <row r="843" spans="1:1" x14ac:dyDescent="0.25">
      <c r="A843" s="81"/>
    </row>
    <row r="844" spans="1:1" x14ac:dyDescent="0.25">
      <c r="A844" s="101"/>
    </row>
    <row r="845" spans="1:1" ht="13.8" x14ac:dyDescent="0.25">
      <c r="A845" s="95">
        <f>A846</f>
        <v>0</v>
      </c>
    </row>
    <row r="846" spans="1:1" x14ac:dyDescent="0.25">
      <c r="A846" s="77">
        <f t="shared" ref="A846:A847" si="3">A849</f>
        <v>0</v>
      </c>
    </row>
    <row r="847" spans="1:1" x14ac:dyDescent="0.25">
      <c r="A847" s="81">
        <f t="shared" si="3"/>
        <v>0</v>
      </c>
    </row>
    <row r="848" spans="1:1" x14ac:dyDescent="0.25">
      <c r="A848" s="91"/>
    </row>
    <row r="849" spans="1:1" x14ac:dyDescent="0.25">
      <c r="A849" s="100"/>
    </row>
    <row r="850" spans="1:1" x14ac:dyDescent="0.25">
      <c r="A850" s="81"/>
    </row>
    <row r="851" spans="1:1" x14ac:dyDescent="0.25">
      <c r="A851" s="81"/>
    </row>
    <row r="852" spans="1:1" x14ac:dyDescent="0.25">
      <c r="A852" s="81"/>
    </row>
    <row r="853" spans="1:1" ht="13.8" x14ac:dyDescent="0.25">
      <c r="A853" s="144">
        <f>A854</f>
        <v>0</v>
      </c>
    </row>
    <row r="854" spans="1:1" x14ac:dyDescent="0.25">
      <c r="A854" s="91">
        <f>A857+A862</f>
        <v>0</v>
      </c>
    </row>
    <row r="855" spans="1:1" x14ac:dyDescent="0.25">
      <c r="A855" s="81">
        <f>A858</f>
        <v>0</v>
      </c>
    </row>
    <row r="856" spans="1:1" x14ac:dyDescent="0.25">
      <c r="A856" s="91"/>
    </row>
    <row r="857" spans="1:1" x14ac:dyDescent="0.25">
      <c r="A857" s="100"/>
    </row>
    <row r="858" spans="1:1" x14ac:dyDescent="0.25">
      <c r="A858" s="81"/>
    </row>
    <row r="859" spans="1:1" x14ac:dyDescent="0.25">
      <c r="A859" s="88"/>
    </row>
    <row r="860" spans="1:1" x14ac:dyDescent="0.25">
      <c r="A860" s="122"/>
    </row>
    <row r="861" spans="1:1" x14ac:dyDescent="0.25">
      <c r="A861" s="91"/>
    </row>
    <row r="862" spans="1:1" x14ac:dyDescent="0.25">
      <c r="A862" s="100"/>
    </row>
    <row r="863" spans="1:1" x14ac:dyDescent="0.25">
      <c r="A863" s="81"/>
    </row>
    <row r="864" spans="1:1" x14ac:dyDescent="0.25">
      <c r="A864" s="81"/>
    </row>
    <row r="865" spans="1:1" x14ac:dyDescent="0.25">
      <c r="A865" s="77">
        <f>A867+A870+A878+A876+A894+A896+A891+A898+A893+A897+A904+A892+A888+A895+A880+A883+A885+A909</f>
        <v>0</v>
      </c>
    </row>
    <row r="866" spans="1:1" x14ac:dyDescent="0.25">
      <c r="A866" s="92"/>
    </row>
    <row r="867" spans="1:1" x14ac:dyDescent="0.25">
      <c r="A867" s="80"/>
    </row>
    <row r="868" spans="1:1" x14ac:dyDescent="0.25">
      <c r="A868" s="81"/>
    </row>
    <row r="869" spans="1:1" x14ac:dyDescent="0.25">
      <c r="A869" s="81"/>
    </row>
    <row r="870" spans="1:1" x14ac:dyDescent="0.25">
      <c r="A870" s="82">
        <f>A871+A872+A873+A874</f>
        <v>0</v>
      </c>
    </row>
    <row r="871" spans="1:1" x14ac:dyDescent="0.25">
      <c r="A871" s="121"/>
    </row>
    <row r="872" spans="1:1" x14ac:dyDescent="0.25">
      <c r="A872" s="121"/>
    </row>
    <row r="873" spans="1:1" x14ac:dyDescent="0.25">
      <c r="A873" s="121"/>
    </row>
    <row r="874" spans="1:1" x14ac:dyDescent="0.25">
      <c r="A874" s="121"/>
    </row>
    <row r="875" spans="1:1" x14ac:dyDescent="0.25">
      <c r="A875" s="121"/>
    </row>
    <row r="876" spans="1:1" x14ac:dyDescent="0.25">
      <c r="A876" s="80"/>
    </row>
    <row r="877" spans="1:1" x14ac:dyDescent="0.25">
      <c r="A877" s="80"/>
    </row>
    <row r="878" spans="1:1" x14ac:dyDescent="0.25">
      <c r="A878" s="82"/>
    </row>
    <row r="879" spans="1:1" x14ac:dyDescent="0.25">
      <c r="A879" s="82"/>
    </row>
    <row r="880" spans="1:1" x14ac:dyDescent="0.25">
      <c r="A880" s="90"/>
    </row>
    <row r="881" spans="1:1" x14ac:dyDescent="0.25">
      <c r="A881" s="81"/>
    </row>
    <row r="882" spans="1:1" x14ac:dyDescent="0.25">
      <c r="A882" s="81"/>
    </row>
    <row r="883" spans="1:1" x14ac:dyDescent="0.25">
      <c r="A883" s="80"/>
    </row>
    <row r="884" spans="1:1" x14ac:dyDescent="0.25">
      <c r="A884" s="77"/>
    </row>
    <row r="885" spans="1:1" x14ac:dyDescent="0.25">
      <c r="A885" s="82"/>
    </row>
    <row r="886" spans="1:1" x14ac:dyDescent="0.25">
      <c r="A886" s="82"/>
    </row>
    <row r="887" spans="1:1" x14ac:dyDescent="0.25">
      <c r="A887" s="82">
        <f>A888+A891+A892+A893+A894+A895+A896+A897+A898</f>
        <v>0</v>
      </c>
    </row>
    <row r="888" spans="1:1" x14ac:dyDescent="0.25">
      <c r="A888" s="121"/>
    </row>
    <row r="889" spans="1:1" x14ac:dyDescent="0.25">
      <c r="A889" s="88"/>
    </row>
    <row r="890" spans="1:1" x14ac:dyDescent="0.25">
      <c r="A890" s="88"/>
    </row>
    <row r="891" spans="1:1" x14ac:dyDescent="0.25">
      <c r="A891" s="121"/>
    </row>
    <row r="892" spans="1:1" x14ac:dyDescent="0.25">
      <c r="A892" s="121"/>
    </row>
    <row r="893" spans="1:1" x14ac:dyDescent="0.25">
      <c r="A893" s="121"/>
    </row>
    <row r="894" spans="1:1" x14ac:dyDescent="0.25">
      <c r="A894" s="121"/>
    </row>
    <row r="895" spans="1:1" x14ac:dyDescent="0.25">
      <c r="A895" s="121"/>
    </row>
    <row r="896" spans="1:1" x14ac:dyDescent="0.25">
      <c r="A896" s="121"/>
    </row>
    <row r="897" spans="1:1" x14ac:dyDescent="0.25">
      <c r="A897" s="121"/>
    </row>
    <row r="898" spans="1:1" x14ac:dyDescent="0.25">
      <c r="A898" s="121"/>
    </row>
    <row r="899" spans="1:1" x14ac:dyDescent="0.25">
      <c r="A899" s="121"/>
    </row>
    <row r="900" spans="1:1" x14ac:dyDescent="0.25">
      <c r="A900" s="121"/>
    </row>
    <row r="901" spans="1:1" x14ac:dyDescent="0.25">
      <c r="A901" s="121"/>
    </row>
    <row r="902" spans="1:1" x14ac:dyDescent="0.25">
      <c r="A902" s="121"/>
    </row>
    <row r="903" spans="1:1" x14ac:dyDescent="0.25">
      <c r="A903" s="82"/>
    </row>
    <row r="904" spans="1:1" x14ac:dyDescent="0.25">
      <c r="A904" s="86"/>
    </row>
    <row r="905" spans="1:1" x14ac:dyDescent="0.25">
      <c r="A905" s="81"/>
    </row>
    <row r="906" spans="1:1" x14ac:dyDescent="0.25">
      <c r="A906" s="81"/>
    </row>
    <row r="907" spans="1:1" x14ac:dyDescent="0.25">
      <c r="A907" s="87"/>
    </row>
    <row r="908" spans="1:1" x14ac:dyDescent="0.25">
      <c r="A908" s="87"/>
    </row>
    <row r="909" spans="1:1" x14ac:dyDescent="0.25">
      <c r="A909" s="90"/>
    </row>
    <row r="910" spans="1:1" x14ac:dyDescent="0.25">
      <c r="A910" s="81"/>
    </row>
    <row r="911" spans="1:1" x14ac:dyDescent="0.25">
      <c r="A911" s="112"/>
    </row>
    <row r="912" spans="1:1" x14ac:dyDescent="0.25">
      <c r="A912" s="87"/>
    </row>
    <row r="913" spans="1:1" x14ac:dyDescent="0.25">
      <c r="A913" s="82"/>
    </row>
    <row r="914" spans="1:1" x14ac:dyDescent="0.25">
      <c r="A914" s="82"/>
    </row>
    <row r="915" spans="1:1" ht="15.6" x14ac:dyDescent="0.25">
      <c r="A915" s="76"/>
    </row>
    <row r="916" spans="1:1" x14ac:dyDescent="0.25">
      <c r="A916" s="82"/>
    </row>
    <row r="917" spans="1:1" x14ac:dyDescent="0.25">
      <c r="A917" s="443">
        <f>SUM(A924,A942)</f>
        <v>0</v>
      </c>
    </row>
    <row r="918" spans="1:1" x14ac:dyDescent="0.25">
      <c r="A918" s="440"/>
    </row>
    <row r="919" spans="1:1" x14ac:dyDescent="0.25">
      <c r="A919" s="441">
        <f>SUM(A920:A922)</f>
        <v>0</v>
      </c>
    </row>
    <row r="920" spans="1:1" x14ac:dyDescent="0.25">
      <c r="A920" s="440"/>
    </row>
    <row r="921" spans="1:1" x14ac:dyDescent="0.25">
      <c r="A921" s="440">
        <f>SUM(A967,A972,A977,A982,A987,A992,A997)</f>
        <v>0</v>
      </c>
    </row>
    <row r="922" spans="1:1" x14ac:dyDescent="0.25">
      <c r="A922" s="440">
        <f>A917-A920-A921</f>
        <v>0</v>
      </c>
    </row>
    <row r="923" spans="1:1" x14ac:dyDescent="0.25">
      <c r="A923" s="193">
        <f>A945+A965+A970+A975+A980+A985+A990+A995</f>
        <v>0</v>
      </c>
    </row>
    <row r="924" spans="1:1" ht="13.8" x14ac:dyDescent="0.25">
      <c r="A924" s="95">
        <f>SUM(A925,A934,A939)</f>
        <v>0</v>
      </c>
    </row>
    <row r="925" spans="1:1" x14ac:dyDescent="0.25">
      <c r="A925" s="91">
        <f>SUM(A927,A931)</f>
        <v>0</v>
      </c>
    </row>
    <row r="926" spans="1:1" x14ac:dyDescent="0.25">
      <c r="A926" s="91"/>
    </row>
    <row r="927" spans="1:1" x14ac:dyDescent="0.25">
      <c r="A927" s="100"/>
    </row>
    <row r="928" spans="1:1" x14ac:dyDescent="0.25">
      <c r="A928" s="100"/>
    </row>
    <row r="929" spans="1:1" x14ac:dyDescent="0.25">
      <c r="A929" s="94"/>
    </row>
    <row r="930" spans="1:1" x14ac:dyDescent="0.25">
      <c r="A930" s="91"/>
    </row>
    <row r="931" spans="1:1" x14ac:dyDescent="0.25">
      <c r="A931" s="100"/>
    </row>
    <row r="932" spans="1:1" x14ac:dyDescent="0.25">
      <c r="A932" s="100"/>
    </row>
    <row r="933" spans="1:1" x14ac:dyDescent="0.25">
      <c r="A933" s="122"/>
    </row>
    <row r="934" spans="1:1" x14ac:dyDescent="0.25">
      <c r="A934" s="91"/>
    </row>
    <row r="935" spans="1:1" x14ac:dyDescent="0.25">
      <c r="A935" s="91"/>
    </row>
    <row r="936" spans="1:1" x14ac:dyDescent="0.25">
      <c r="A936" s="140"/>
    </row>
    <row r="937" spans="1:1" x14ac:dyDescent="0.25">
      <c r="A937" s="107"/>
    </row>
    <row r="938" spans="1:1" x14ac:dyDescent="0.25">
      <c r="A938" s="100"/>
    </row>
    <row r="939" spans="1:1" x14ac:dyDescent="0.25">
      <c r="A939" s="91"/>
    </row>
    <row r="940" spans="1:1" x14ac:dyDescent="0.25">
      <c r="A940" s="100"/>
    </row>
    <row r="941" spans="1:1" x14ac:dyDescent="0.25">
      <c r="A941" s="100"/>
    </row>
    <row r="942" spans="1:1" x14ac:dyDescent="0.25">
      <c r="A942" s="77">
        <f>SUM(A944,A947,A955,A959,A964,A969,A974,A979,A984,A989,A994,A999,A1001)</f>
        <v>0</v>
      </c>
    </row>
    <row r="943" spans="1:1" x14ac:dyDescent="0.25">
      <c r="A943" s="77"/>
    </row>
    <row r="944" spans="1:1" x14ac:dyDescent="0.25">
      <c r="A944" s="82"/>
    </row>
    <row r="945" spans="1:1" x14ac:dyDescent="0.25">
      <c r="A945" s="81"/>
    </row>
    <row r="946" spans="1:1" x14ac:dyDescent="0.25">
      <c r="A946" s="78"/>
    </row>
    <row r="947" spans="1:1" x14ac:dyDescent="0.25">
      <c r="A947" s="69">
        <f>SUM(A948:A951)</f>
        <v>0</v>
      </c>
    </row>
    <row r="948" spans="1:1" x14ac:dyDescent="0.25">
      <c r="A948" s="89"/>
    </row>
    <row r="949" spans="1:1" x14ac:dyDescent="0.25">
      <c r="A949" s="141"/>
    </row>
    <row r="950" spans="1:1" x14ac:dyDescent="0.25">
      <c r="A950" s="141"/>
    </row>
    <row r="951" spans="1:1" x14ac:dyDescent="0.25">
      <c r="A951" s="141"/>
    </row>
    <row r="952" spans="1:1" x14ac:dyDescent="0.25">
      <c r="A952" s="141"/>
    </row>
    <row r="953" spans="1:1" x14ac:dyDescent="0.25">
      <c r="A953" s="98"/>
    </row>
    <row r="954" spans="1:1" x14ac:dyDescent="0.25">
      <c r="A954" s="98"/>
    </row>
    <row r="955" spans="1:1" x14ac:dyDescent="0.25">
      <c r="A955" s="80">
        <f>SUM(A956:A957)</f>
        <v>0</v>
      </c>
    </row>
    <row r="956" spans="1:1" x14ac:dyDescent="0.25">
      <c r="A956" s="89"/>
    </row>
    <row r="957" spans="1:1" x14ac:dyDescent="0.25">
      <c r="A957" s="142"/>
    </row>
    <row r="958" spans="1:1" x14ac:dyDescent="0.25">
      <c r="A958" s="77"/>
    </row>
    <row r="959" spans="1:1" x14ac:dyDescent="0.25">
      <c r="A959" s="80">
        <f>SUM(A960:A962)</f>
        <v>0</v>
      </c>
    </row>
    <row r="960" spans="1:1" x14ac:dyDescent="0.25">
      <c r="A960" s="89"/>
    </row>
    <row r="961" spans="1:1" x14ac:dyDescent="0.25">
      <c r="A961" s="142"/>
    </row>
    <row r="962" spans="1:1" x14ac:dyDescent="0.25">
      <c r="A962" s="142"/>
    </row>
    <row r="963" spans="1:1" x14ac:dyDescent="0.25">
      <c r="A963" s="89"/>
    </row>
    <row r="964" spans="1:1" x14ac:dyDescent="0.25">
      <c r="A964" s="444"/>
    </row>
    <row r="965" spans="1:1" x14ac:dyDescent="0.25">
      <c r="A965" s="442"/>
    </row>
    <row r="966" spans="1:1" x14ac:dyDescent="0.25">
      <c r="A966" s="446"/>
    </row>
    <row r="967" spans="1:1" x14ac:dyDescent="0.25">
      <c r="A967" s="445"/>
    </row>
    <row r="968" spans="1:1" x14ac:dyDescent="0.25">
      <c r="A968" s="447"/>
    </row>
    <row r="969" spans="1:1" x14ac:dyDescent="0.25">
      <c r="A969" s="444"/>
    </row>
    <row r="970" spans="1:1" x14ac:dyDescent="0.25">
      <c r="A970" s="442"/>
    </row>
    <row r="971" spans="1:1" x14ac:dyDescent="0.25">
      <c r="A971" s="442"/>
    </row>
    <row r="972" spans="1:1" x14ac:dyDescent="0.25">
      <c r="A972" s="445"/>
    </row>
    <row r="973" spans="1:1" x14ac:dyDescent="0.25">
      <c r="A973" s="445"/>
    </row>
    <row r="974" spans="1:1" x14ac:dyDescent="0.25">
      <c r="A974" s="444"/>
    </row>
    <row r="975" spans="1:1" x14ac:dyDescent="0.25">
      <c r="A975" s="442"/>
    </row>
    <row r="976" spans="1:1" x14ac:dyDescent="0.25">
      <c r="A976" s="446"/>
    </row>
    <row r="977" spans="1:1" x14ac:dyDescent="0.25">
      <c r="A977" s="445"/>
    </row>
    <row r="978" spans="1:1" x14ac:dyDescent="0.25">
      <c r="A978" s="445"/>
    </row>
    <row r="979" spans="1:1" x14ac:dyDescent="0.25">
      <c r="A979" s="444"/>
    </row>
    <row r="980" spans="1:1" x14ac:dyDescent="0.25">
      <c r="A980" s="442"/>
    </row>
    <row r="981" spans="1:1" x14ac:dyDescent="0.25">
      <c r="A981" s="446"/>
    </row>
    <row r="982" spans="1:1" x14ac:dyDescent="0.25">
      <c r="A982" s="445"/>
    </row>
    <row r="983" spans="1:1" x14ac:dyDescent="0.25">
      <c r="A983" s="445"/>
    </row>
    <row r="984" spans="1:1" x14ac:dyDescent="0.25">
      <c r="A984" s="444"/>
    </row>
    <row r="985" spans="1:1" x14ac:dyDescent="0.25">
      <c r="A985" s="442"/>
    </row>
    <row r="986" spans="1:1" x14ac:dyDescent="0.25">
      <c r="A986" s="446"/>
    </row>
    <row r="987" spans="1:1" x14ac:dyDescent="0.25">
      <c r="A987" s="445"/>
    </row>
    <row r="988" spans="1:1" x14ac:dyDescent="0.25">
      <c r="A988" s="442"/>
    </row>
    <row r="989" spans="1:1" x14ac:dyDescent="0.25">
      <c r="A989" s="444"/>
    </row>
    <row r="990" spans="1:1" x14ac:dyDescent="0.25">
      <c r="A990" s="442"/>
    </row>
    <row r="991" spans="1:1" x14ac:dyDescent="0.25">
      <c r="A991" s="447"/>
    </row>
    <row r="992" spans="1:1" x14ac:dyDescent="0.25">
      <c r="A992" s="445"/>
    </row>
    <row r="993" spans="1:1" x14ac:dyDescent="0.25">
      <c r="A993" s="445"/>
    </row>
    <row r="994" spans="1:1" x14ac:dyDescent="0.25">
      <c r="A994" s="444"/>
    </row>
    <row r="995" spans="1:1" x14ac:dyDescent="0.25">
      <c r="A995" s="442"/>
    </row>
    <row r="996" spans="1:1" x14ac:dyDescent="0.25">
      <c r="A996" s="447"/>
    </row>
    <row r="997" spans="1:1" x14ac:dyDescent="0.25">
      <c r="A997" s="445"/>
    </row>
    <row r="998" spans="1:1" x14ac:dyDescent="0.25">
      <c r="A998" s="442"/>
    </row>
    <row r="999" spans="1:1" x14ac:dyDescent="0.25">
      <c r="A999" s="448"/>
    </row>
    <row r="1000" spans="1:1" x14ac:dyDescent="0.25">
      <c r="A1000" s="448"/>
    </row>
    <row r="1001" spans="1:1" x14ac:dyDescent="0.25">
      <c r="A1001" s="448"/>
    </row>
    <row r="1002" spans="1:1" x14ac:dyDescent="0.25">
      <c r="A1002" s="80"/>
    </row>
    <row r="1003" spans="1:1" x14ac:dyDescent="0.25">
      <c r="A1003" s="80"/>
    </row>
    <row r="1004" spans="1:1" ht="15.6" x14ac:dyDescent="0.25">
      <c r="A1004" s="76"/>
    </row>
    <row r="1005" spans="1:1" x14ac:dyDescent="0.25">
      <c r="A1005" s="77"/>
    </row>
    <row r="1006" spans="1:1" x14ac:dyDescent="0.25">
      <c r="A1006" s="77">
        <f>SUM(A1014,A1021,A1039,A1061,A1064)</f>
        <v>0</v>
      </c>
    </row>
    <row r="1007" spans="1:1" x14ac:dyDescent="0.25">
      <c r="A1007" s="78"/>
    </row>
    <row r="1008" spans="1:1" x14ac:dyDescent="0.25">
      <c r="A1008" s="79">
        <f>SUM(A1009:A1012)</f>
        <v>0</v>
      </c>
    </row>
    <row r="1009" spans="1:1" x14ac:dyDescent="0.25">
      <c r="A1009" s="78"/>
    </row>
    <row r="1010" spans="1:1" x14ac:dyDescent="0.25">
      <c r="A1010" s="78">
        <f>SUM(A1106,A1111,A1116)</f>
        <v>0</v>
      </c>
    </row>
    <row r="1011" spans="1:1" x14ac:dyDescent="0.25">
      <c r="A1011" s="78">
        <f>SUM(A1117)</f>
        <v>0</v>
      </c>
    </row>
    <row r="1012" spans="1:1" x14ac:dyDescent="0.25">
      <c r="A1012" s="78">
        <f>A1006-A1009-A1010-A1011</f>
        <v>0</v>
      </c>
    </row>
    <row r="1013" spans="1:1" x14ac:dyDescent="0.25">
      <c r="A1013" s="193">
        <f t="shared" ref="A1013" si="4">A1019+A1023+A1041+A1054+A1067+A1093+A1098+A1101+A1104+A1109+A1114+A1016</f>
        <v>0</v>
      </c>
    </row>
    <row r="1014" spans="1:1" ht="13.8" x14ac:dyDescent="0.25">
      <c r="A1014" s="96">
        <f>SUM(A1015,A1018)</f>
        <v>0</v>
      </c>
    </row>
    <row r="1015" spans="1:1" x14ac:dyDescent="0.25">
      <c r="A1015" s="197"/>
    </row>
    <row r="1016" spans="1:1" x14ac:dyDescent="0.25">
      <c r="A1016" s="81"/>
    </row>
    <row r="1017" spans="1:1" x14ac:dyDescent="0.25">
      <c r="A1017" s="81"/>
    </row>
    <row r="1018" spans="1:1" x14ac:dyDescent="0.25">
      <c r="A1018" s="91"/>
    </row>
    <row r="1019" spans="1:1" x14ac:dyDescent="0.25">
      <c r="A1019" s="81"/>
    </row>
    <row r="1020" spans="1:1" x14ac:dyDescent="0.25">
      <c r="A1020" s="81"/>
    </row>
    <row r="1021" spans="1:1" ht="13.8" x14ac:dyDescent="0.25">
      <c r="A1021" s="95">
        <f>SUM(A1022,A1034)</f>
        <v>0</v>
      </c>
    </row>
    <row r="1022" spans="1:1" x14ac:dyDescent="0.25">
      <c r="A1022" s="91">
        <f>SUM(A1025,A1028,A1032)</f>
        <v>0</v>
      </c>
    </row>
    <row r="1023" spans="1:1" x14ac:dyDescent="0.25">
      <c r="A1023" s="81">
        <f>SUM(A1029)</f>
        <v>0</v>
      </c>
    </row>
    <row r="1024" spans="1:1" x14ac:dyDescent="0.25">
      <c r="A1024" s="91"/>
    </row>
    <row r="1025" spans="1:1" x14ac:dyDescent="0.25">
      <c r="A1025" s="100"/>
    </row>
    <row r="1026" spans="1:1" x14ac:dyDescent="0.25">
      <c r="A1026" s="100"/>
    </row>
    <row r="1027" spans="1:1" x14ac:dyDescent="0.25">
      <c r="A1027" s="91"/>
    </row>
    <row r="1028" spans="1:1" x14ac:dyDescent="0.25">
      <c r="A1028" s="100"/>
    </row>
    <row r="1029" spans="1:1" x14ac:dyDescent="0.25">
      <c r="A1029" s="81"/>
    </row>
    <row r="1030" spans="1:1" x14ac:dyDescent="0.25">
      <c r="A1030" s="98"/>
    </row>
    <row r="1031" spans="1:1" x14ac:dyDescent="0.25">
      <c r="A1031" s="91"/>
    </row>
    <row r="1032" spans="1:1" x14ac:dyDescent="0.25">
      <c r="A1032" s="100"/>
    </row>
    <row r="1033" spans="1:1" x14ac:dyDescent="0.25">
      <c r="A1033" s="90"/>
    </row>
    <row r="1034" spans="1:1" x14ac:dyDescent="0.25">
      <c r="A1034" s="91"/>
    </row>
    <row r="1035" spans="1:1" x14ac:dyDescent="0.25">
      <c r="A1035" s="81"/>
    </row>
    <row r="1036" spans="1:1" x14ac:dyDescent="0.25">
      <c r="A1036" s="103"/>
    </row>
    <row r="1037" spans="1:1" x14ac:dyDescent="0.25">
      <c r="A1037" s="98"/>
    </row>
    <row r="1038" spans="1:1" x14ac:dyDescent="0.25">
      <c r="A1038" s="98"/>
    </row>
    <row r="1039" spans="1:1" ht="13.8" x14ac:dyDescent="0.25">
      <c r="A1039" s="95">
        <f>SUM(A1040,A1053,A1059)</f>
        <v>0</v>
      </c>
    </row>
    <row r="1040" spans="1:1" x14ac:dyDescent="0.25">
      <c r="A1040" s="91">
        <f>A1043+A1049+A1051</f>
        <v>0</v>
      </c>
    </row>
    <row r="1041" spans="1:1" x14ac:dyDescent="0.25">
      <c r="A1041" s="81">
        <f>A1044</f>
        <v>0</v>
      </c>
    </row>
    <row r="1042" spans="1:1" x14ac:dyDescent="0.25">
      <c r="A1042" s="91"/>
    </row>
    <row r="1043" spans="1:1" x14ac:dyDescent="0.25">
      <c r="A1043" s="100"/>
    </row>
    <row r="1044" spans="1:1" x14ac:dyDescent="0.25">
      <c r="A1044" s="81"/>
    </row>
    <row r="1045" spans="1:1" x14ac:dyDescent="0.25">
      <c r="A1045" s="108"/>
    </row>
    <row r="1046" spans="1:1" x14ac:dyDescent="0.25">
      <c r="A1046" s="100"/>
    </row>
    <row r="1047" spans="1:1" x14ac:dyDescent="0.25">
      <c r="A1047" s="91"/>
    </row>
    <row r="1048" spans="1:1" x14ac:dyDescent="0.25">
      <c r="A1048" s="91"/>
    </row>
    <row r="1049" spans="1:1" x14ac:dyDescent="0.25">
      <c r="A1049" s="109"/>
    </row>
    <row r="1050" spans="1:1" x14ac:dyDescent="0.25">
      <c r="A1050" s="109"/>
    </row>
    <row r="1051" spans="1:1" x14ac:dyDescent="0.25">
      <c r="A1051" s="109"/>
    </row>
    <row r="1052" spans="1:1" x14ac:dyDescent="0.25">
      <c r="A1052" s="145"/>
    </row>
    <row r="1053" spans="1:1" x14ac:dyDescent="0.25">
      <c r="A1053" s="91">
        <f>A1056</f>
        <v>0</v>
      </c>
    </row>
    <row r="1054" spans="1:1" x14ac:dyDescent="0.25">
      <c r="A1054" s="81">
        <f>A1057</f>
        <v>0</v>
      </c>
    </row>
    <row r="1055" spans="1:1" x14ac:dyDescent="0.25">
      <c r="A1055" s="91"/>
    </row>
    <row r="1056" spans="1:1" x14ac:dyDescent="0.25">
      <c r="A1056" s="100"/>
    </row>
    <row r="1057" spans="1:1" x14ac:dyDescent="0.25">
      <c r="A1057" s="81"/>
    </row>
    <row r="1058" spans="1:1" x14ac:dyDescent="0.25">
      <c r="A1058" s="100"/>
    </row>
    <row r="1059" spans="1:1" x14ac:dyDescent="0.25">
      <c r="A1059" s="91"/>
    </row>
    <row r="1060" spans="1:1" x14ac:dyDescent="0.25">
      <c r="A1060" s="100"/>
    </row>
    <row r="1061" spans="1:1" ht="13.8" x14ac:dyDescent="0.25">
      <c r="A1061" s="96">
        <f>SUM(A1062)</f>
        <v>0</v>
      </c>
    </row>
    <row r="1062" spans="1:1" x14ac:dyDescent="0.25">
      <c r="A1062" s="91"/>
    </row>
    <row r="1063" spans="1:1" x14ac:dyDescent="0.25">
      <c r="A1063" s="91"/>
    </row>
    <row r="1064" spans="1:1" x14ac:dyDescent="0.25">
      <c r="A1064" s="77">
        <f t="shared" ref="A1064" si="5">SUM(A1066,A1069,A1077,A1079,A1081,A1083,A1092,A1095,A1097,A1100,A1103,A1108,A1113,A1119)</f>
        <v>0</v>
      </c>
    </row>
    <row r="1065" spans="1:1" x14ac:dyDescent="0.25">
      <c r="A1065" s="77"/>
    </row>
    <row r="1066" spans="1:1" x14ac:dyDescent="0.25">
      <c r="A1066" s="82"/>
    </row>
    <row r="1067" spans="1:1" x14ac:dyDescent="0.25">
      <c r="A1067" s="81"/>
    </row>
    <row r="1068" spans="1:1" x14ac:dyDescent="0.25">
      <c r="A1068" s="77"/>
    </row>
    <row r="1069" spans="1:1" x14ac:dyDescent="0.25">
      <c r="A1069" s="90">
        <f>SUM(A1070:A1073)</f>
        <v>0</v>
      </c>
    </row>
    <row r="1070" spans="1:1" x14ac:dyDescent="0.25">
      <c r="A1070" s="89"/>
    </row>
    <row r="1071" spans="1:1" x14ac:dyDescent="0.25">
      <c r="A1071" s="141"/>
    </row>
    <row r="1072" spans="1:1" x14ac:dyDescent="0.25">
      <c r="A1072" s="98"/>
    </row>
    <row r="1073" spans="1:1" x14ac:dyDescent="0.25">
      <c r="A1073" s="141"/>
    </row>
    <row r="1074" spans="1:1" x14ac:dyDescent="0.25">
      <c r="A1074" s="141"/>
    </row>
    <row r="1075" spans="1:1" x14ac:dyDescent="0.25">
      <c r="A1075" s="98"/>
    </row>
    <row r="1076" spans="1:1" x14ac:dyDescent="0.25">
      <c r="A1076" s="80"/>
    </row>
    <row r="1077" spans="1:1" x14ac:dyDescent="0.25">
      <c r="A1077" s="82"/>
    </row>
    <row r="1078" spans="1:1" x14ac:dyDescent="0.25">
      <c r="A1078" s="80"/>
    </row>
    <row r="1079" spans="1:1" x14ac:dyDescent="0.25">
      <c r="A1079" s="80"/>
    </row>
    <row r="1080" spans="1:1" x14ac:dyDescent="0.25">
      <c r="A1080" s="80"/>
    </row>
    <row r="1081" spans="1:1" x14ac:dyDescent="0.25">
      <c r="A1081" s="90"/>
    </row>
    <row r="1082" spans="1:1" x14ac:dyDescent="0.25">
      <c r="A1082" s="145"/>
    </row>
    <row r="1083" spans="1:1" x14ac:dyDescent="0.25">
      <c r="A1083" s="90"/>
    </row>
    <row r="1084" spans="1:1" x14ac:dyDescent="0.25">
      <c r="A1084" s="89"/>
    </row>
    <row r="1085" spans="1:1" x14ac:dyDescent="0.25">
      <c r="A1085" s="89"/>
    </row>
    <row r="1086" spans="1:1" x14ac:dyDescent="0.25">
      <c r="A1086" s="89"/>
    </row>
    <row r="1087" spans="1:1" x14ac:dyDescent="0.25">
      <c r="A1087" s="89"/>
    </row>
    <row r="1088" spans="1:1" x14ac:dyDescent="0.25">
      <c r="A1088" s="89"/>
    </row>
    <row r="1089" spans="1:1" x14ac:dyDescent="0.25">
      <c r="A1089" s="142"/>
    </row>
    <row r="1090" spans="1:1" x14ac:dyDescent="0.25">
      <c r="A1090" s="142"/>
    </row>
    <row r="1091" spans="1:1" x14ac:dyDescent="0.25">
      <c r="A1091" s="90"/>
    </row>
    <row r="1092" spans="1:1" x14ac:dyDescent="0.25">
      <c r="A1092" s="90"/>
    </row>
    <row r="1093" spans="1:1" x14ac:dyDescent="0.25">
      <c r="A1093" s="81"/>
    </row>
    <row r="1094" spans="1:1" x14ac:dyDescent="0.25">
      <c r="A1094" s="81"/>
    </row>
    <row r="1095" spans="1:1" x14ac:dyDescent="0.25">
      <c r="A1095" s="90"/>
    </row>
    <row r="1096" spans="1:1" x14ac:dyDescent="0.25">
      <c r="A1096" s="90"/>
    </row>
    <row r="1097" spans="1:1" x14ac:dyDescent="0.25">
      <c r="A1097" s="82"/>
    </row>
    <row r="1098" spans="1:1" x14ac:dyDescent="0.25">
      <c r="A1098" s="81"/>
    </row>
    <row r="1099" spans="1:1" x14ac:dyDescent="0.25">
      <c r="A1099" s="112"/>
    </row>
    <row r="1100" spans="1:1" x14ac:dyDescent="0.25">
      <c r="A1100" s="82"/>
    </row>
    <row r="1101" spans="1:1" x14ac:dyDescent="0.25">
      <c r="A1101" s="81"/>
    </row>
    <row r="1102" spans="1:1" x14ac:dyDescent="0.25">
      <c r="A1102" s="81"/>
    </row>
    <row r="1103" spans="1:1" x14ac:dyDescent="0.25">
      <c r="A1103" s="90"/>
    </row>
    <row r="1104" spans="1:1" x14ac:dyDescent="0.25">
      <c r="A1104" s="81"/>
    </row>
    <row r="1105" spans="1:1" x14ac:dyDescent="0.25">
      <c r="A1105" s="112"/>
    </row>
    <row r="1106" spans="1:1" x14ac:dyDescent="0.25">
      <c r="A1106" s="87"/>
    </row>
    <row r="1107" spans="1:1" x14ac:dyDescent="0.25">
      <c r="A1107" s="87"/>
    </row>
    <row r="1108" spans="1:1" x14ac:dyDescent="0.25">
      <c r="A1108" s="90"/>
    </row>
    <row r="1109" spans="1:1" x14ac:dyDescent="0.25">
      <c r="A1109" s="81"/>
    </row>
    <row r="1110" spans="1:1" x14ac:dyDescent="0.25">
      <c r="A1110" s="112"/>
    </row>
    <row r="1111" spans="1:1" x14ac:dyDescent="0.25">
      <c r="A1111" s="87"/>
    </row>
    <row r="1112" spans="1:1" x14ac:dyDescent="0.25">
      <c r="A1112" s="90"/>
    </row>
    <row r="1113" spans="1:1" x14ac:dyDescent="0.25">
      <c r="A1113" s="90"/>
    </row>
    <row r="1114" spans="1:1" x14ac:dyDescent="0.25">
      <c r="A1114" s="81"/>
    </row>
    <row r="1115" spans="1:1" x14ac:dyDescent="0.25">
      <c r="A1115" s="143"/>
    </row>
    <row r="1116" spans="1:1" x14ac:dyDescent="0.25">
      <c r="A1116" s="87"/>
    </row>
    <row r="1117" spans="1:1" x14ac:dyDescent="0.25">
      <c r="A1117" s="87"/>
    </row>
    <row r="1118" spans="1:1" x14ac:dyDescent="0.25">
      <c r="A1118" s="90"/>
    </row>
    <row r="1119" spans="1:1" x14ac:dyDescent="0.25">
      <c r="A1119" s="80"/>
    </row>
    <row r="1120" spans="1:1" x14ac:dyDescent="0.25">
      <c r="A1120" s="82"/>
    </row>
    <row r="1121" spans="1:1" x14ac:dyDescent="0.25">
      <c r="A1121" s="69"/>
    </row>
    <row r="1122" spans="1:1" ht="15.6" x14ac:dyDescent="0.25">
      <c r="A1122" s="84"/>
    </row>
    <row r="1123" spans="1:1" x14ac:dyDescent="0.25">
      <c r="A1123" s="69"/>
    </row>
    <row r="1124" spans="1:1" x14ac:dyDescent="0.25">
      <c r="A1124" s="77">
        <f>SUM(A1131,A1134,A1136,A1139,A1141,A1143,A1145)</f>
        <v>0</v>
      </c>
    </row>
    <row r="1125" spans="1:1" x14ac:dyDescent="0.25">
      <c r="A1125" s="78"/>
    </row>
    <row r="1126" spans="1:1" x14ac:dyDescent="0.25">
      <c r="A1126" s="79">
        <f>SUM(A1127:A1129)</f>
        <v>0</v>
      </c>
    </row>
    <row r="1127" spans="1:1" x14ac:dyDescent="0.25">
      <c r="A1127" s="78"/>
    </row>
    <row r="1128" spans="1:1" x14ac:dyDescent="0.25">
      <c r="A1128" s="78">
        <f>A1148</f>
        <v>0</v>
      </c>
    </row>
    <row r="1129" spans="1:1" x14ac:dyDescent="0.25">
      <c r="A1129" s="78">
        <f>A1124-A1127-A1128</f>
        <v>0</v>
      </c>
    </row>
    <row r="1130" spans="1:1" x14ac:dyDescent="0.25">
      <c r="A1130" s="193">
        <f>A1132+A1146</f>
        <v>0</v>
      </c>
    </row>
    <row r="1131" spans="1:1" x14ac:dyDescent="0.25">
      <c r="A1131" s="80"/>
    </row>
    <row r="1132" spans="1:1" x14ac:dyDescent="0.25">
      <c r="A1132" s="81"/>
    </row>
    <row r="1133" spans="1:1" x14ac:dyDescent="0.25">
      <c r="A1133" s="81"/>
    </row>
    <row r="1134" spans="1:1" x14ac:dyDescent="0.25">
      <c r="A1134" s="80"/>
    </row>
    <row r="1135" spans="1:1" x14ac:dyDescent="0.25">
      <c r="A1135" s="80"/>
    </row>
    <row r="1136" spans="1:1" x14ac:dyDescent="0.25">
      <c r="A1136" s="80"/>
    </row>
    <row r="1137" spans="1:1" x14ac:dyDescent="0.25">
      <c r="A1137" s="87"/>
    </row>
    <row r="1138" spans="1:1" x14ac:dyDescent="0.25">
      <c r="A1138" s="77"/>
    </row>
    <row r="1139" spans="1:1" x14ac:dyDescent="0.25">
      <c r="A1139" s="82"/>
    </row>
    <row r="1140" spans="1:1" x14ac:dyDescent="0.25">
      <c r="A1140" s="82"/>
    </row>
    <row r="1141" spans="1:1" x14ac:dyDescent="0.25">
      <c r="A1141" s="86"/>
    </row>
    <row r="1142" spans="1:1" x14ac:dyDescent="0.25">
      <c r="A1142" s="86"/>
    </row>
    <row r="1143" spans="1:1" x14ac:dyDescent="0.25">
      <c r="A1143" s="86"/>
    </row>
    <row r="1144" spans="1:1" x14ac:dyDescent="0.25">
      <c r="A1144" s="86"/>
    </row>
    <row r="1145" spans="1:1" x14ac:dyDescent="0.25">
      <c r="A1145" s="86"/>
    </row>
    <row r="1146" spans="1:1" x14ac:dyDescent="0.25">
      <c r="A1146" s="81"/>
    </row>
    <row r="1147" spans="1:1" x14ac:dyDescent="0.25">
      <c r="A1147" s="10"/>
    </row>
    <row r="1148" spans="1:1" x14ac:dyDescent="0.25">
      <c r="A1148" s="81"/>
    </row>
    <row r="1149" spans="1:1" x14ac:dyDescent="0.25">
      <c r="A1149" s="118"/>
    </row>
    <row r="1150" spans="1:1" x14ac:dyDescent="0.25">
      <c r="A1150" s="69"/>
    </row>
    <row r="1151" spans="1:1" ht="15.6" x14ac:dyDescent="0.25">
      <c r="A1151" s="76"/>
    </row>
    <row r="1152" spans="1:1" x14ac:dyDescent="0.25">
      <c r="A1152" s="77"/>
    </row>
    <row r="1153" spans="1:1" x14ac:dyDescent="0.25">
      <c r="A1153" s="77">
        <f>SUM(A1158,A1161,A1163,A1165)</f>
        <v>0</v>
      </c>
    </row>
    <row r="1154" spans="1:1" x14ac:dyDescent="0.25">
      <c r="A1154" s="78"/>
    </row>
    <row r="1155" spans="1:1" x14ac:dyDescent="0.25">
      <c r="A1155" s="79">
        <f>SUM(A1156)</f>
        <v>0</v>
      </c>
    </row>
    <row r="1156" spans="1:1" x14ac:dyDescent="0.25">
      <c r="A1156" s="78">
        <f>A1153</f>
        <v>0</v>
      </c>
    </row>
    <row r="1157" spans="1:1" x14ac:dyDescent="0.25">
      <c r="A1157" s="193">
        <f>A1159</f>
        <v>0</v>
      </c>
    </row>
    <row r="1158" spans="1:1" x14ac:dyDescent="0.25">
      <c r="A1158" s="90"/>
    </row>
    <row r="1159" spans="1:1" x14ac:dyDescent="0.25">
      <c r="A1159" s="81"/>
    </row>
    <row r="1160" spans="1:1" x14ac:dyDescent="0.25">
      <c r="A1160" s="122"/>
    </row>
    <row r="1161" spans="1:1" x14ac:dyDescent="0.25">
      <c r="A1161" s="80"/>
    </row>
    <row r="1162" spans="1:1" x14ac:dyDescent="0.25">
      <c r="A1162" s="98"/>
    </row>
    <row r="1163" spans="1:1" x14ac:dyDescent="0.25">
      <c r="A1163" s="90"/>
    </row>
    <row r="1164" spans="1:1" x14ac:dyDescent="0.25">
      <c r="A1164" s="78"/>
    </row>
    <row r="1165" spans="1:1" x14ac:dyDescent="0.25">
      <c r="A1165" s="90"/>
    </row>
    <row r="1166" spans="1:1" x14ac:dyDescent="0.25">
      <c r="A1166" s="115"/>
    </row>
    <row r="1167" spans="1:1" x14ac:dyDescent="0.25">
      <c r="A1167" s="161"/>
    </row>
    <row r="1168" spans="1:1" ht="15.6" x14ac:dyDescent="0.25">
      <c r="A1168" s="76"/>
    </row>
    <row r="1169" spans="1:1" x14ac:dyDescent="0.25">
      <c r="A1169" s="69"/>
    </row>
    <row r="1170" spans="1:1" x14ac:dyDescent="0.25">
      <c r="A1170" s="77">
        <f>A1176+A1181+A1188+A1201+A1206</f>
        <v>0</v>
      </c>
    </row>
    <row r="1171" spans="1:1" x14ac:dyDescent="0.25">
      <c r="A1171" s="78"/>
    </row>
    <row r="1172" spans="1:1" x14ac:dyDescent="0.25">
      <c r="A1172" s="79">
        <f>A1173+A1174</f>
        <v>0</v>
      </c>
    </row>
    <row r="1173" spans="1:1" x14ac:dyDescent="0.25">
      <c r="A1173" s="78"/>
    </row>
    <row r="1174" spans="1:1" x14ac:dyDescent="0.25">
      <c r="A1174" s="78">
        <f>A1170-A1173</f>
        <v>0</v>
      </c>
    </row>
    <row r="1175" spans="1:1" x14ac:dyDescent="0.25">
      <c r="A1175" s="193">
        <f>A1178+A1185+A1192+A1197+A1203+A1209</f>
        <v>0</v>
      </c>
    </row>
    <row r="1176" spans="1:1" ht="13.8" x14ac:dyDescent="0.25">
      <c r="A1176" s="123">
        <f>A1177</f>
        <v>0</v>
      </c>
    </row>
    <row r="1177" spans="1:1" x14ac:dyDescent="0.25">
      <c r="A1177" s="91"/>
    </row>
    <row r="1178" spans="1:1" x14ac:dyDescent="0.25">
      <c r="A1178" s="81"/>
    </row>
    <row r="1179" spans="1:1" x14ac:dyDescent="0.25">
      <c r="A1179" s="147"/>
    </row>
    <row r="1180" spans="1:1" x14ac:dyDescent="0.25">
      <c r="A1180" s="147"/>
    </row>
    <row r="1181" spans="1:1" ht="13.8" x14ac:dyDescent="0.25">
      <c r="A1181" s="123">
        <f>A1182</f>
        <v>0</v>
      </c>
    </row>
    <row r="1182" spans="1:1" x14ac:dyDescent="0.25">
      <c r="A1182" s="91">
        <f>A1184</f>
        <v>0</v>
      </c>
    </row>
    <row r="1183" spans="1:1" x14ac:dyDescent="0.25">
      <c r="A1183" s="97"/>
    </row>
    <row r="1184" spans="1:1" x14ac:dyDescent="0.25">
      <c r="A1184" s="100"/>
    </row>
    <row r="1185" spans="1:1" x14ac:dyDescent="0.25">
      <c r="A1185" s="87"/>
    </row>
    <row r="1186" spans="1:1" x14ac:dyDescent="0.25">
      <c r="A1186" s="87"/>
    </row>
    <row r="1187" spans="1:1" x14ac:dyDescent="0.25">
      <c r="A1187" s="89"/>
    </row>
    <row r="1188" spans="1:1" ht="13.8" x14ac:dyDescent="0.25">
      <c r="A1188" s="123">
        <f>A1191+A1196</f>
        <v>0</v>
      </c>
    </row>
    <row r="1189" spans="1:1" x14ac:dyDescent="0.25">
      <c r="A1189" s="117">
        <f>A1191+A1196</f>
        <v>0</v>
      </c>
    </row>
    <row r="1190" spans="1:1" x14ac:dyDescent="0.25">
      <c r="A1190" s="77"/>
    </row>
    <row r="1191" spans="1:1" x14ac:dyDescent="0.25">
      <c r="A1191" s="80"/>
    </row>
    <row r="1192" spans="1:1" x14ac:dyDescent="0.25">
      <c r="A1192" s="81"/>
    </row>
    <row r="1193" spans="1:1" x14ac:dyDescent="0.25">
      <c r="A1193" s="81"/>
    </row>
    <row r="1194" spans="1:1" x14ac:dyDescent="0.25">
      <c r="A1194" s="89"/>
    </row>
    <row r="1195" spans="1:1" x14ac:dyDescent="0.25">
      <c r="A1195" s="77"/>
    </row>
    <row r="1196" spans="1:1" x14ac:dyDescent="0.25">
      <c r="A1196" s="80"/>
    </row>
    <row r="1197" spans="1:1" x14ac:dyDescent="0.25">
      <c r="A1197" s="81"/>
    </row>
    <row r="1198" spans="1:1" x14ac:dyDescent="0.25">
      <c r="A1198" s="87"/>
    </row>
    <row r="1199" spans="1:1" x14ac:dyDescent="0.25">
      <c r="A1199" s="81"/>
    </row>
    <row r="1200" spans="1:1" x14ac:dyDescent="0.25">
      <c r="A1200" s="111"/>
    </row>
    <row r="1201" spans="1:1" ht="13.8" x14ac:dyDescent="0.25">
      <c r="A1201" s="123">
        <f>A1202</f>
        <v>0</v>
      </c>
    </row>
    <row r="1202" spans="1:1" x14ac:dyDescent="0.25">
      <c r="A1202" s="91"/>
    </row>
    <row r="1203" spans="1:1" x14ac:dyDescent="0.25">
      <c r="A1203" s="81"/>
    </row>
    <row r="1204" spans="1:1" x14ac:dyDescent="0.25">
      <c r="A1204" s="91"/>
    </row>
    <row r="1205" spans="1:1" x14ac:dyDescent="0.25">
      <c r="A1205" s="75"/>
    </row>
    <row r="1206" spans="1:1" x14ac:dyDescent="0.25">
      <c r="A1206" s="120">
        <f>A1208+A1211+A1217+A1219+A1221+A1223+A1225+A1227+A1215+A1213</f>
        <v>0</v>
      </c>
    </row>
    <row r="1207" spans="1:1" x14ac:dyDescent="0.25">
      <c r="A1207" s="120"/>
    </row>
    <row r="1208" spans="1:1" x14ac:dyDescent="0.25">
      <c r="A1208" s="80"/>
    </row>
    <row r="1209" spans="1:1" x14ac:dyDescent="0.25">
      <c r="A1209" s="81"/>
    </row>
    <row r="1210" spans="1:1" x14ac:dyDescent="0.25">
      <c r="A1210" s="80"/>
    </row>
    <row r="1211" spans="1:1" x14ac:dyDescent="0.25">
      <c r="A1211" s="124"/>
    </row>
    <row r="1212" spans="1:1" x14ac:dyDescent="0.25">
      <c r="A1212" s="81"/>
    </row>
    <row r="1213" spans="1:1" x14ac:dyDescent="0.25">
      <c r="A1213" s="90"/>
    </row>
    <row r="1214" spans="1:1" x14ac:dyDescent="0.25">
      <c r="A1214" s="81"/>
    </row>
    <row r="1215" spans="1:1" x14ac:dyDescent="0.25">
      <c r="A1215" s="90"/>
    </row>
    <row r="1216" spans="1:1" x14ac:dyDescent="0.25">
      <c r="A1216" s="69"/>
    </row>
    <row r="1217" spans="1:1" x14ac:dyDescent="0.25">
      <c r="A1217" s="90"/>
    </row>
    <row r="1218" spans="1:1" x14ac:dyDescent="0.25">
      <c r="A1218" s="90"/>
    </row>
    <row r="1219" spans="1:1" x14ac:dyDescent="0.25">
      <c r="A1219" s="124"/>
    </row>
    <row r="1220" spans="1:1" x14ac:dyDescent="0.25">
      <c r="A1220" s="90"/>
    </row>
    <row r="1221" spans="1:1" x14ac:dyDescent="0.25">
      <c r="A1221" s="82"/>
    </row>
    <row r="1222" spans="1:1" x14ac:dyDescent="0.25">
      <c r="A1222" s="75"/>
    </row>
    <row r="1223" spans="1:1" x14ac:dyDescent="0.25">
      <c r="A1223" s="82"/>
    </row>
    <row r="1224" spans="1:1" x14ac:dyDescent="0.25">
      <c r="A1224" s="82"/>
    </row>
    <row r="1225" spans="1:1" x14ac:dyDescent="0.25">
      <c r="A1225" s="82"/>
    </row>
    <row r="1226" spans="1:1" x14ac:dyDescent="0.25">
      <c r="A1226" s="82"/>
    </row>
    <row r="1227" spans="1:1" x14ac:dyDescent="0.25">
      <c r="A1227" s="78"/>
    </row>
    <row r="1228" spans="1:1" ht="15.6" x14ac:dyDescent="0.25">
      <c r="A1228" s="76"/>
    </row>
    <row r="1229" spans="1:1" x14ac:dyDescent="0.25">
      <c r="A1229" s="78"/>
    </row>
    <row r="1230" spans="1:1" x14ac:dyDescent="0.25">
      <c r="A1230" s="77">
        <f>A1236+A1241+A1248+A1262+A1267</f>
        <v>0</v>
      </c>
    </row>
    <row r="1231" spans="1:1" x14ac:dyDescent="0.25">
      <c r="A1231" s="78"/>
    </row>
    <row r="1232" spans="1:1" x14ac:dyDescent="0.25">
      <c r="A1232" s="79">
        <f>SUM(A1233:A1234)</f>
        <v>0</v>
      </c>
    </row>
    <row r="1233" spans="1:1" x14ac:dyDescent="0.25">
      <c r="A1233" s="78"/>
    </row>
    <row r="1234" spans="1:1" x14ac:dyDescent="0.25">
      <c r="A1234" s="78">
        <f>A1230-A1233</f>
        <v>0</v>
      </c>
    </row>
    <row r="1235" spans="1:1" x14ac:dyDescent="0.25">
      <c r="A1235" s="193">
        <f>A1238+A1245+A1252+A1258+A1264+A1270+A1273+A1294+A1297</f>
        <v>0</v>
      </c>
    </row>
    <row r="1236" spans="1:1" ht="13.8" x14ac:dyDescent="0.25">
      <c r="A1236" s="123">
        <f>A1237</f>
        <v>0</v>
      </c>
    </row>
    <row r="1237" spans="1:1" x14ac:dyDescent="0.25">
      <c r="A1237" s="91"/>
    </row>
    <row r="1238" spans="1:1" x14ac:dyDescent="0.25">
      <c r="A1238" s="81"/>
    </row>
    <row r="1239" spans="1:1" x14ac:dyDescent="0.25">
      <c r="A1239" s="102"/>
    </row>
    <row r="1240" spans="1:1" x14ac:dyDescent="0.25">
      <c r="A1240" s="93"/>
    </row>
    <row r="1241" spans="1:1" ht="13.8" x14ac:dyDescent="0.25">
      <c r="A1241" s="123">
        <f>A1242</f>
        <v>0</v>
      </c>
    </row>
    <row r="1242" spans="1:1" x14ac:dyDescent="0.25">
      <c r="A1242" s="117">
        <f>A1244</f>
        <v>0</v>
      </c>
    </row>
    <row r="1243" spans="1:1" x14ac:dyDescent="0.25">
      <c r="A1243" s="77"/>
    </row>
    <row r="1244" spans="1:1" x14ac:dyDescent="0.25">
      <c r="A1244" s="80"/>
    </row>
    <row r="1245" spans="1:1" x14ac:dyDescent="0.25">
      <c r="A1245" s="81"/>
    </row>
    <row r="1246" spans="1:1" x14ac:dyDescent="0.25">
      <c r="A1246" s="125"/>
    </row>
    <row r="1247" spans="1:1" x14ac:dyDescent="0.25">
      <c r="A1247" s="81"/>
    </row>
    <row r="1248" spans="1:1" ht="13.8" x14ac:dyDescent="0.25">
      <c r="A1248" s="123">
        <f>A1249</f>
        <v>0</v>
      </c>
    </row>
    <row r="1249" spans="1:1" x14ac:dyDescent="0.25">
      <c r="A1249" s="117">
        <f>A1251+A1257</f>
        <v>0</v>
      </c>
    </row>
    <row r="1250" spans="1:1" x14ac:dyDescent="0.25">
      <c r="A1250" s="77"/>
    </row>
    <row r="1251" spans="1:1" x14ac:dyDescent="0.25">
      <c r="A1251" s="80"/>
    </row>
    <row r="1252" spans="1:1" x14ac:dyDescent="0.25">
      <c r="A1252" s="81"/>
    </row>
    <row r="1253" spans="1:1" x14ac:dyDescent="0.25">
      <c r="A1253" s="87"/>
    </row>
    <row r="1254" spans="1:1" x14ac:dyDescent="0.25">
      <c r="A1254" s="81"/>
    </row>
    <row r="1255" spans="1:1" x14ac:dyDescent="0.25">
      <c r="A1255" s="89"/>
    </row>
    <row r="1256" spans="1:1" x14ac:dyDescent="0.25">
      <c r="A1256" s="77"/>
    </row>
    <row r="1257" spans="1:1" x14ac:dyDescent="0.25">
      <c r="A1257" s="80"/>
    </row>
    <row r="1258" spans="1:1" x14ac:dyDescent="0.25">
      <c r="A1258" s="81"/>
    </row>
    <row r="1259" spans="1:1" x14ac:dyDescent="0.25">
      <c r="A1259" s="87"/>
    </row>
    <row r="1260" spans="1:1" x14ac:dyDescent="0.25">
      <c r="A1260" s="81"/>
    </row>
    <row r="1261" spans="1:1" x14ac:dyDescent="0.25">
      <c r="A1261" s="105"/>
    </row>
    <row r="1262" spans="1:1" ht="13.8" x14ac:dyDescent="0.25">
      <c r="A1262" s="123">
        <f>A1263</f>
        <v>0</v>
      </c>
    </row>
    <row r="1263" spans="1:1" x14ac:dyDescent="0.25">
      <c r="A1263" s="91"/>
    </row>
    <row r="1264" spans="1:1" x14ac:dyDescent="0.25">
      <c r="A1264" s="81"/>
    </row>
    <row r="1265" spans="1:1" x14ac:dyDescent="0.25">
      <c r="A1265" s="100"/>
    </row>
    <row r="1266" spans="1:1" x14ac:dyDescent="0.25">
      <c r="A1266" s="93"/>
    </row>
    <row r="1267" spans="1:1" x14ac:dyDescent="0.25">
      <c r="A1267" s="120">
        <f>A1269+A1272+A1279+A1281+A1283+A1285+A1287+A1289+A1291+A1293+A1296+A1299+A1277</f>
        <v>0</v>
      </c>
    </row>
    <row r="1268" spans="1:1" x14ac:dyDescent="0.25">
      <c r="A1268" s="120"/>
    </row>
    <row r="1269" spans="1:1" x14ac:dyDescent="0.25">
      <c r="A1269" s="80"/>
    </row>
    <row r="1270" spans="1:1" x14ac:dyDescent="0.25">
      <c r="A1270" s="81"/>
    </row>
    <row r="1271" spans="1:1" x14ac:dyDescent="0.25">
      <c r="A1271" s="78"/>
    </row>
    <row r="1272" spans="1:1" x14ac:dyDescent="0.25">
      <c r="A1272" s="124"/>
    </row>
    <row r="1273" spans="1:1" x14ac:dyDescent="0.25">
      <c r="A1273" s="87"/>
    </row>
    <row r="1274" spans="1:1" x14ac:dyDescent="0.25">
      <c r="A1274" s="98"/>
    </row>
    <row r="1275" spans="1:1" x14ac:dyDescent="0.25">
      <c r="A1275" s="98"/>
    </row>
    <row r="1276" spans="1:1" x14ac:dyDescent="0.25">
      <c r="A1276" s="87"/>
    </row>
    <row r="1277" spans="1:1" x14ac:dyDescent="0.25">
      <c r="A1277" s="124"/>
    </row>
    <row r="1278" spans="1:1" x14ac:dyDescent="0.25">
      <c r="A1278" s="87"/>
    </row>
    <row r="1279" spans="1:1" x14ac:dyDescent="0.25">
      <c r="A1279" s="124"/>
    </row>
    <row r="1280" spans="1:1" x14ac:dyDescent="0.25">
      <c r="A1280" s="69"/>
    </row>
    <row r="1281" spans="1:1" x14ac:dyDescent="0.25">
      <c r="A1281" s="69"/>
    </row>
    <row r="1282" spans="1:1" x14ac:dyDescent="0.25">
      <c r="A1282" s="78"/>
    </row>
    <row r="1283" spans="1:1" x14ac:dyDescent="0.25">
      <c r="A1283" s="90"/>
    </row>
    <row r="1284" spans="1:1" x14ac:dyDescent="0.25">
      <c r="A1284" s="90"/>
    </row>
    <row r="1285" spans="1:1" x14ac:dyDescent="0.25">
      <c r="A1285" s="124"/>
    </row>
    <row r="1286" spans="1:1" x14ac:dyDescent="0.25">
      <c r="A1286" s="90"/>
    </row>
    <row r="1287" spans="1:1" x14ac:dyDescent="0.25">
      <c r="A1287" s="82"/>
    </row>
    <row r="1288" spans="1:1" x14ac:dyDescent="0.25">
      <c r="A1288" s="75"/>
    </row>
    <row r="1289" spans="1:1" x14ac:dyDescent="0.25">
      <c r="A1289" s="82"/>
    </row>
    <row r="1290" spans="1:1" x14ac:dyDescent="0.25">
      <c r="A1290" s="69"/>
    </row>
    <row r="1291" spans="1:1" x14ac:dyDescent="0.25">
      <c r="A1291" s="90"/>
    </row>
    <row r="1292" spans="1:1" x14ac:dyDescent="0.25">
      <c r="A1292" s="90"/>
    </row>
    <row r="1293" spans="1:1" x14ac:dyDescent="0.25">
      <c r="A1293" s="90"/>
    </row>
    <row r="1294" spans="1:1" x14ac:dyDescent="0.25">
      <c r="A1294" s="87"/>
    </row>
    <row r="1295" spans="1:1" x14ac:dyDescent="0.25">
      <c r="A1295" s="108"/>
    </row>
    <row r="1296" spans="1:1" x14ac:dyDescent="0.25">
      <c r="A1296" s="90"/>
    </row>
    <row r="1297" spans="1:1" x14ac:dyDescent="0.25">
      <c r="A1297" s="87"/>
    </row>
    <row r="1298" spans="1:1" x14ac:dyDescent="0.25">
      <c r="A1298" s="78"/>
    </row>
    <row r="1299" spans="1:1" x14ac:dyDescent="0.25">
      <c r="A1299" s="82"/>
    </row>
    <row r="1300" spans="1:1" x14ac:dyDescent="0.25">
      <c r="A1300" s="91"/>
    </row>
    <row r="1301" spans="1:1" x14ac:dyDescent="0.25">
      <c r="A1301" s="78"/>
    </row>
    <row r="1302" spans="1:1" ht="15.6" x14ac:dyDescent="0.25">
      <c r="A1302" s="76"/>
    </row>
    <row r="1303" spans="1:1" x14ac:dyDescent="0.25">
      <c r="A1303" s="69"/>
    </row>
    <row r="1304" spans="1:1" x14ac:dyDescent="0.25">
      <c r="A1304" s="77">
        <f>A1310+A1317+A1331+A1335</f>
        <v>0</v>
      </c>
    </row>
    <row r="1305" spans="1:1" x14ac:dyDescent="0.25">
      <c r="A1305" s="78"/>
    </row>
    <row r="1306" spans="1:1" x14ac:dyDescent="0.25">
      <c r="A1306" s="79">
        <f>SUM(A1307:A1308)</f>
        <v>0</v>
      </c>
    </row>
    <row r="1307" spans="1:1" x14ac:dyDescent="0.25">
      <c r="A1307" s="78"/>
    </row>
    <row r="1308" spans="1:1" x14ac:dyDescent="0.25">
      <c r="A1308" s="78">
        <f>A1304-A1307</f>
        <v>0</v>
      </c>
    </row>
    <row r="1309" spans="1:1" x14ac:dyDescent="0.25">
      <c r="A1309" s="193">
        <f>A1314+A1321+A1327+A1338+A1349</f>
        <v>0</v>
      </c>
    </row>
    <row r="1310" spans="1:1" ht="13.8" x14ac:dyDescent="0.25">
      <c r="A1310" s="206">
        <f>A1311</f>
        <v>0</v>
      </c>
    </row>
    <row r="1311" spans="1:1" x14ac:dyDescent="0.25">
      <c r="A1311" s="207">
        <f>A1313</f>
        <v>0</v>
      </c>
    </row>
    <row r="1312" spans="1:1" x14ac:dyDescent="0.25">
      <c r="A1312" s="207"/>
    </row>
    <row r="1313" spans="1:1" x14ac:dyDescent="0.25">
      <c r="A1313" s="100"/>
    </row>
    <row r="1314" spans="1:1" x14ac:dyDescent="0.25">
      <c r="A1314" s="87"/>
    </row>
    <row r="1315" spans="1:1" x14ac:dyDescent="0.25">
      <c r="A1315" s="78"/>
    </row>
    <row r="1316" spans="1:1" x14ac:dyDescent="0.25">
      <c r="A1316" s="78"/>
    </row>
    <row r="1317" spans="1:1" ht="13.8" x14ac:dyDescent="0.25">
      <c r="A1317" s="123">
        <f>A1318</f>
        <v>0</v>
      </c>
    </row>
    <row r="1318" spans="1:1" x14ac:dyDescent="0.25">
      <c r="A1318" s="117">
        <f>A1320+A1326</f>
        <v>0</v>
      </c>
    </row>
    <row r="1319" spans="1:1" x14ac:dyDescent="0.25">
      <c r="A1319" s="77"/>
    </row>
    <row r="1320" spans="1:1" x14ac:dyDescent="0.25">
      <c r="A1320" s="80"/>
    </row>
    <row r="1321" spans="1:1" x14ac:dyDescent="0.25">
      <c r="A1321" s="81"/>
    </row>
    <row r="1322" spans="1:1" x14ac:dyDescent="0.25">
      <c r="A1322" s="87"/>
    </row>
    <row r="1323" spans="1:1" x14ac:dyDescent="0.25">
      <c r="A1323" s="108"/>
    </row>
    <row r="1324" spans="1:1" x14ac:dyDescent="0.25">
      <c r="A1324" s="89"/>
    </row>
    <row r="1325" spans="1:1" x14ac:dyDescent="0.25">
      <c r="A1325" s="77"/>
    </row>
    <row r="1326" spans="1:1" x14ac:dyDescent="0.25">
      <c r="A1326" s="80"/>
    </row>
    <row r="1327" spans="1:1" x14ac:dyDescent="0.25">
      <c r="A1327" s="81"/>
    </row>
    <row r="1328" spans="1:1" x14ac:dyDescent="0.25">
      <c r="A1328" s="87"/>
    </row>
    <row r="1329" spans="1:1" x14ac:dyDescent="0.25">
      <c r="A1329" s="81"/>
    </row>
    <row r="1330" spans="1:1" x14ac:dyDescent="0.25">
      <c r="A1330" s="89"/>
    </row>
    <row r="1331" spans="1:1" ht="13.8" x14ac:dyDescent="0.25">
      <c r="A1331" s="123">
        <f>A1332</f>
        <v>0</v>
      </c>
    </row>
    <row r="1332" spans="1:1" x14ac:dyDescent="0.25">
      <c r="A1332" s="91"/>
    </row>
    <row r="1333" spans="1:1" x14ac:dyDescent="0.25">
      <c r="A1333" s="100"/>
    </row>
    <row r="1334" spans="1:1" x14ac:dyDescent="0.25">
      <c r="A1334" s="99"/>
    </row>
    <row r="1335" spans="1:1" x14ac:dyDescent="0.25">
      <c r="A1335" s="120">
        <f>A1337+A1340+A1344+A1346+A1348+A1351+A1353+A1355+A1342</f>
        <v>0</v>
      </c>
    </row>
    <row r="1336" spans="1:1" x14ac:dyDescent="0.25">
      <c r="A1336" s="120"/>
    </row>
    <row r="1337" spans="1:1" x14ac:dyDescent="0.25">
      <c r="A1337" s="80"/>
    </row>
    <row r="1338" spans="1:1" x14ac:dyDescent="0.25">
      <c r="A1338" s="81"/>
    </row>
    <row r="1339" spans="1:1" x14ac:dyDescent="0.25">
      <c r="A1339" s="78"/>
    </row>
    <row r="1340" spans="1:1" x14ac:dyDescent="0.25">
      <c r="A1340" s="124"/>
    </row>
    <row r="1341" spans="1:1" x14ac:dyDescent="0.25">
      <c r="A1341" s="69"/>
    </row>
    <row r="1342" spans="1:1" x14ac:dyDescent="0.25">
      <c r="A1342" s="69"/>
    </row>
    <row r="1343" spans="1:1" x14ac:dyDescent="0.25">
      <c r="A1343" s="69"/>
    </row>
    <row r="1344" spans="1:1" x14ac:dyDescent="0.25">
      <c r="A1344" s="124"/>
    </row>
    <row r="1345" spans="1:1" x14ac:dyDescent="0.25">
      <c r="A1345" s="69"/>
    </row>
    <row r="1346" spans="1:1" x14ac:dyDescent="0.25">
      <c r="A1346" s="69"/>
    </row>
    <row r="1347" spans="1:1" x14ac:dyDescent="0.25">
      <c r="A1347" s="69"/>
    </row>
    <row r="1348" spans="1:1" x14ac:dyDescent="0.25">
      <c r="A1348" s="90"/>
    </row>
    <row r="1349" spans="1:1" x14ac:dyDescent="0.25">
      <c r="A1349" s="81"/>
    </row>
    <row r="1350" spans="1:1" x14ac:dyDescent="0.25">
      <c r="A1350" s="90"/>
    </row>
    <row r="1351" spans="1:1" x14ac:dyDescent="0.25">
      <c r="A1351" s="82"/>
    </row>
    <row r="1352" spans="1:1" x14ac:dyDescent="0.25">
      <c r="A1352" s="75"/>
    </row>
    <row r="1353" spans="1:1" x14ac:dyDescent="0.25">
      <c r="A1353" s="82"/>
    </row>
    <row r="1354" spans="1:1" x14ac:dyDescent="0.25">
      <c r="A1354" s="87"/>
    </row>
    <row r="1355" spans="1:1" x14ac:dyDescent="0.25">
      <c r="A1355" s="82"/>
    </row>
    <row r="1356" spans="1:1" x14ac:dyDescent="0.25">
      <c r="A1356" s="82"/>
    </row>
    <row r="1357" spans="1:1" x14ac:dyDescent="0.25">
      <c r="A1357" s="80"/>
    </row>
    <row r="1358" spans="1:1" ht="15.6" x14ac:dyDescent="0.25">
      <c r="A1358" s="76"/>
    </row>
    <row r="1359" spans="1:1" x14ac:dyDescent="0.25">
      <c r="A1359" s="69"/>
    </row>
    <row r="1360" spans="1:1" x14ac:dyDescent="0.25">
      <c r="A1360" s="77">
        <f>A1366+A1371+A1378+A1385+A1409+A1414+A1423</f>
        <v>0</v>
      </c>
    </row>
    <row r="1361" spans="1:1" x14ac:dyDescent="0.25">
      <c r="A1361" s="78"/>
    </row>
    <row r="1362" spans="1:1" x14ac:dyDescent="0.25">
      <c r="A1362" s="79">
        <f>A1363+A1364</f>
        <v>0</v>
      </c>
    </row>
    <row r="1363" spans="1:1" x14ac:dyDescent="0.25">
      <c r="A1363" s="78"/>
    </row>
    <row r="1364" spans="1:1" x14ac:dyDescent="0.25">
      <c r="A1364" s="78">
        <f>A1360-A1363</f>
        <v>0</v>
      </c>
    </row>
    <row r="1365" spans="1:1" x14ac:dyDescent="0.25">
      <c r="A1365" s="193">
        <f>A1368+A1375+A1382+A1391+A1399+A1405+A1411+A1426+A1439+A1442</f>
        <v>0</v>
      </c>
    </row>
    <row r="1366" spans="1:1" ht="13.8" x14ac:dyDescent="0.25">
      <c r="A1366" s="123">
        <f>A1367</f>
        <v>0</v>
      </c>
    </row>
    <row r="1367" spans="1:1" x14ac:dyDescent="0.25">
      <c r="A1367" s="91"/>
    </row>
    <row r="1368" spans="1:1" x14ac:dyDescent="0.25">
      <c r="A1368" s="81"/>
    </row>
    <row r="1369" spans="1:1" x14ac:dyDescent="0.25">
      <c r="A1369" s="81"/>
    </row>
    <row r="1370" spans="1:1" x14ac:dyDescent="0.25">
      <c r="A1370" s="93"/>
    </row>
    <row r="1371" spans="1:1" ht="13.8" x14ac:dyDescent="0.25">
      <c r="A1371" s="126">
        <f>A1372</f>
        <v>0</v>
      </c>
    </row>
    <row r="1372" spans="1:1" x14ac:dyDescent="0.25">
      <c r="A1372" s="97">
        <f>A1374</f>
        <v>0</v>
      </c>
    </row>
    <row r="1373" spans="1:1" x14ac:dyDescent="0.25">
      <c r="A1373" s="97"/>
    </row>
    <row r="1374" spans="1:1" x14ac:dyDescent="0.25">
      <c r="A1374" s="100"/>
    </row>
    <row r="1375" spans="1:1" x14ac:dyDescent="0.25">
      <c r="A1375" s="87"/>
    </row>
    <row r="1376" spans="1:1" x14ac:dyDescent="0.25">
      <c r="A1376" s="93"/>
    </row>
    <row r="1377" spans="1:1" x14ac:dyDescent="0.25">
      <c r="A1377" s="93"/>
    </row>
    <row r="1378" spans="1:1" ht="13.8" x14ac:dyDescent="0.25">
      <c r="A1378" s="96">
        <f>A1379</f>
        <v>0</v>
      </c>
    </row>
    <row r="1379" spans="1:1" x14ac:dyDescent="0.25">
      <c r="A1379" s="91">
        <f>A1381</f>
        <v>0</v>
      </c>
    </row>
    <row r="1380" spans="1:1" x14ac:dyDescent="0.25">
      <c r="A1380" s="91"/>
    </row>
    <row r="1381" spans="1:1" x14ac:dyDescent="0.25">
      <c r="A1381" s="100"/>
    </row>
    <row r="1382" spans="1:1" x14ac:dyDescent="0.25">
      <c r="A1382" s="81"/>
    </row>
    <row r="1383" spans="1:1" x14ac:dyDescent="0.25">
      <c r="A1383" s="102"/>
    </row>
    <row r="1384" spans="1:1" x14ac:dyDescent="0.25">
      <c r="A1384" s="89"/>
    </row>
    <row r="1385" spans="1:1" ht="13.8" x14ac:dyDescent="0.25">
      <c r="A1385" s="123">
        <f>A1387+A1396</f>
        <v>0</v>
      </c>
    </row>
    <row r="1386" spans="1:1" x14ac:dyDescent="0.25">
      <c r="A1386" s="85"/>
    </row>
    <row r="1387" spans="1:1" x14ac:dyDescent="0.25">
      <c r="A1387" s="77">
        <f>A1390</f>
        <v>0</v>
      </c>
    </row>
    <row r="1388" spans="1:1" x14ac:dyDescent="0.25">
      <c r="A1388" s="187"/>
    </row>
    <row r="1389" spans="1:1" x14ac:dyDescent="0.25">
      <c r="A1389" s="77"/>
    </row>
    <row r="1390" spans="1:1" x14ac:dyDescent="0.25">
      <c r="A1390" s="80"/>
    </row>
    <row r="1391" spans="1:1" x14ac:dyDescent="0.25">
      <c r="A1391" s="81"/>
    </row>
    <row r="1392" spans="1:1" x14ac:dyDescent="0.25">
      <c r="A1392" s="87"/>
    </row>
    <row r="1393" spans="1:1" x14ac:dyDescent="0.25">
      <c r="A1393" s="87"/>
    </row>
    <row r="1394" spans="1:1" x14ac:dyDescent="0.25">
      <c r="A1394" s="85"/>
    </row>
    <row r="1395" spans="1:1" x14ac:dyDescent="0.25">
      <c r="A1395" s="85"/>
    </row>
    <row r="1396" spans="1:1" x14ac:dyDescent="0.25">
      <c r="A1396" s="117">
        <f>A1398+A1404</f>
        <v>0</v>
      </c>
    </row>
    <row r="1397" spans="1:1" x14ac:dyDescent="0.25">
      <c r="A1397" s="77"/>
    </row>
    <row r="1398" spans="1:1" x14ac:dyDescent="0.25">
      <c r="A1398" s="80"/>
    </row>
    <row r="1399" spans="1:1" x14ac:dyDescent="0.25">
      <c r="A1399" s="81"/>
    </row>
    <row r="1400" spans="1:1" x14ac:dyDescent="0.25">
      <c r="A1400" s="87"/>
    </row>
    <row r="1401" spans="1:1" x14ac:dyDescent="0.25">
      <c r="A1401" s="108"/>
    </row>
    <row r="1402" spans="1:1" x14ac:dyDescent="0.25">
      <c r="A1402" s="80"/>
    </row>
    <row r="1403" spans="1:1" x14ac:dyDescent="0.25">
      <c r="A1403" s="77"/>
    </row>
    <row r="1404" spans="1:1" x14ac:dyDescent="0.25">
      <c r="A1404" s="80"/>
    </row>
    <row r="1405" spans="1:1" x14ac:dyDescent="0.25">
      <c r="A1405" s="81"/>
    </row>
    <row r="1406" spans="1:1" x14ac:dyDescent="0.25">
      <c r="A1406" s="87"/>
    </row>
    <row r="1407" spans="1:1" x14ac:dyDescent="0.25">
      <c r="A1407" s="108"/>
    </row>
    <row r="1408" spans="1:1" x14ac:dyDescent="0.25">
      <c r="A1408" s="100"/>
    </row>
    <row r="1409" spans="1:1" ht="13.8" x14ac:dyDescent="0.25">
      <c r="A1409" s="123">
        <f>A1410</f>
        <v>0</v>
      </c>
    </row>
    <row r="1410" spans="1:1" x14ac:dyDescent="0.25">
      <c r="A1410" s="91"/>
    </row>
    <row r="1411" spans="1:1" x14ac:dyDescent="0.25">
      <c r="A1411" s="81"/>
    </row>
    <row r="1412" spans="1:1" x14ac:dyDescent="0.25">
      <c r="A1412" s="100"/>
    </row>
    <row r="1413" spans="1:1" x14ac:dyDescent="0.25">
      <c r="A1413" s="75"/>
    </row>
    <row r="1414" spans="1:1" ht="13.8" x14ac:dyDescent="0.25">
      <c r="A1414" s="123">
        <f>A1415</f>
        <v>0</v>
      </c>
    </row>
    <row r="1415" spans="1:1" x14ac:dyDescent="0.25">
      <c r="A1415" s="91">
        <f>A1417+A1421</f>
        <v>0</v>
      </c>
    </row>
    <row r="1416" spans="1:1" x14ac:dyDescent="0.25">
      <c r="A1416" s="91"/>
    </row>
    <row r="1417" spans="1:1" x14ac:dyDescent="0.25">
      <c r="A1417" s="100"/>
    </row>
    <row r="1418" spans="1:1" x14ac:dyDescent="0.25">
      <c r="A1418" s="127"/>
    </row>
    <row r="1419" spans="1:1" x14ac:dyDescent="0.25">
      <c r="A1419" s="78"/>
    </row>
    <row r="1420" spans="1:1" x14ac:dyDescent="0.25">
      <c r="A1420" s="91"/>
    </row>
    <row r="1421" spans="1:1" x14ac:dyDescent="0.25">
      <c r="A1421" s="100"/>
    </row>
    <row r="1422" spans="1:1" x14ac:dyDescent="0.25">
      <c r="A1422" s="89"/>
    </row>
    <row r="1423" spans="1:1" x14ac:dyDescent="0.25">
      <c r="A1423" s="120">
        <f>A1425+A1428+A1432+A1434+A1436+A1438+A1444+A1441+A1430</f>
        <v>0</v>
      </c>
    </row>
    <row r="1424" spans="1:1" x14ac:dyDescent="0.25">
      <c r="A1424" s="120"/>
    </row>
    <row r="1425" spans="1:1" x14ac:dyDescent="0.25">
      <c r="A1425" s="80"/>
    </row>
    <row r="1426" spans="1:1" x14ac:dyDescent="0.25">
      <c r="A1426" s="81"/>
    </row>
    <row r="1427" spans="1:1" x14ac:dyDescent="0.25">
      <c r="A1427" s="69"/>
    </row>
    <row r="1428" spans="1:1" x14ac:dyDescent="0.25">
      <c r="A1428" s="124"/>
    </row>
    <row r="1429" spans="1:1" x14ac:dyDescent="0.25">
      <c r="A1429" s="69"/>
    </row>
    <row r="1430" spans="1:1" x14ac:dyDescent="0.25">
      <c r="A1430" s="69"/>
    </row>
    <row r="1431" spans="1:1" x14ac:dyDescent="0.25">
      <c r="A1431" s="69"/>
    </row>
    <row r="1432" spans="1:1" x14ac:dyDescent="0.25">
      <c r="A1432" s="124"/>
    </row>
    <row r="1433" spans="1:1" x14ac:dyDescent="0.25">
      <c r="A1433" s="69"/>
    </row>
    <row r="1434" spans="1:1" x14ac:dyDescent="0.25">
      <c r="A1434" s="90"/>
    </row>
    <row r="1435" spans="1:1" x14ac:dyDescent="0.25">
      <c r="A1435" s="90"/>
    </row>
    <row r="1436" spans="1:1" x14ac:dyDescent="0.25">
      <c r="A1436" s="82"/>
    </row>
    <row r="1437" spans="1:1" x14ac:dyDescent="0.25">
      <c r="A1437" s="78"/>
    </row>
    <row r="1438" spans="1:1" x14ac:dyDescent="0.25">
      <c r="A1438" s="80"/>
    </row>
    <row r="1439" spans="1:1" x14ac:dyDescent="0.25">
      <c r="A1439" s="81"/>
    </row>
    <row r="1440" spans="1:1" x14ac:dyDescent="0.25">
      <c r="A1440" s="81"/>
    </row>
    <row r="1441" spans="1:1" x14ac:dyDescent="0.25">
      <c r="A1441" s="80"/>
    </row>
    <row r="1442" spans="1:1" x14ac:dyDescent="0.25">
      <c r="A1442" s="81"/>
    </row>
    <row r="1443" spans="1:1" x14ac:dyDescent="0.25">
      <c r="A1443" s="78"/>
    </row>
    <row r="1444" spans="1:1" x14ac:dyDescent="0.25">
      <c r="A1444" s="82"/>
    </row>
    <row r="1445" spans="1:1" x14ac:dyDescent="0.25">
      <c r="A1445" s="69"/>
    </row>
    <row r="1446" spans="1:1" x14ac:dyDescent="0.25">
      <c r="A1446" s="69"/>
    </row>
    <row r="1447" spans="1:1" ht="15.6" x14ac:dyDescent="0.25">
      <c r="A1447" s="76"/>
    </row>
    <row r="1448" spans="1:1" x14ac:dyDescent="0.25">
      <c r="A1448" s="69"/>
    </row>
    <row r="1449" spans="1:1" x14ac:dyDescent="0.25">
      <c r="A1449" s="77">
        <f>A1455+A1481+A1485+A1467+A1460</f>
        <v>0</v>
      </c>
    </row>
    <row r="1450" spans="1:1" x14ac:dyDescent="0.25">
      <c r="A1450" s="78"/>
    </row>
    <row r="1451" spans="1:1" x14ac:dyDescent="0.25">
      <c r="A1451" s="79">
        <f>A1452+A1453</f>
        <v>0</v>
      </c>
    </row>
    <row r="1452" spans="1:1" x14ac:dyDescent="0.25">
      <c r="A1452" s="78"/>
    </row>
    <row r="1453" spans="1:1" x14ac:dyDescent="0.25">
      <c r="A1453" s="78">
        <f>A1449-A1452</f>
        <v>0</v>
      </c>
    </row>
    <row r="1454" spans="1:1" x14ac:dyDescent="0.25">
      <c r="A1454" s="193">
        <f>A1457+A1464+A1472+A1477+A1488+A1501</f>
        <v>0</v>
      </c>
    </row>
    <row r="1455" spans="1:1" ht="13.8" x14ac:dyDescent="0.25">
      <c r="A1455" s="123">
        <f>A1456</f>
        <v>0</v>
      </c>
    </row>
    <row r="1456" spans="1:1" x14ac:dyDescent="0.25">
      <c r="A1456" s="91"/>
    </row>
    <row r="1457" spans="1:1" x14ac:dyDescent="0.25">
      <c r="A1457" s="81"/>
    </row>
    <row r="1458" spans="1:1" x14ac:dyDescent="0.25">
      <c r="A1458" s="81"/>
    </row>
    <row r="1459" spans="1:1" x14ac:dyDescent="0.25">
      <c r="A1459" s="93"/>
    </row>
    <row r="1460" spans="1:1" ht="13.8" x14ac:dyDescent="0.25">
      <c r="A1460" s="126">
        <f>A1461</f>
        <v>0</v>
      </c>
    </row>
    <row r="1461" spans="1:1" x14ac:dyDescent="0.25">
      <c r="A1461" s="97">
        <f>A1463</f>
        <v>0</v>
      </c>
    </row>
    <row r="1462" spans="1:1" x14ac:dyDescent="0.25">
      <c r="A1462" s="97"/>
    </row>
    <row r="1463" spans="1:1" x14ac:dyDescent="0.25">
      <c r="A1463" s="100"/>
    </row>
    <row r="1464" spans="1:1" x14ac:dyDescent="0.25">
      <c r="A1464" s="87"/>
    </row>
    <row r="1465" spans="1:1" x14ac:dyDescent="0.25">
      <c r="A1465" s="125"/>
    </row>
    <row r="1466" spans="1:1" x14ac:dyDescent="0.25">
      <c r="A1466" s="93"/>
    </row>
    <row r="1467" spans="1:1" ht="13.8" x14ac:dyDescent="0.25">
      <c r="A1467" s="123">
        <f>A1469</f>
        <v>0</v>
      </c>
    </row>
    <row r="1468" spans="1:1" x14ac:dyDescent="0.25">
      <c r="A1468" s="85"/>
    </row>
    <row r="1469" spans="1:1" x14ac:dyDescent="0.25">
      <c r="A1469" s="117">
        <f>A1471+A1476</f>
        <v>0</v>
      </c>
    </row>
    <row r="1470" spans="1:1" x14ac:dyDescent="0.25">
      <c r="A1470" s="77"/>
    </row>
    <row r="1471" spans="1:1" x14ac:dyDescent="0.25">
      <c r="A1471" s="80"/>
    </row>
    <row r="1472" spans="1:1" x14ac:dyDescent="0.25">
      <c r="A1472" s="81"/>
    </row>
    <row r="1473" spans="1:1" x14ac:dyDescent="0.25">
      <c r="A1473" s="81"/>
    </row>
    <row r="1474" spans="1:1" x14ac:dyDescent="0.25">
      <c r="A1474" s="89"/>
    </row>
    <row r="1475" spans="1:1" x14ac:dyDescent="0.25">
      <c r="A1475" s="77"/>
    </row>
    <row r="1476" spans="1:1" x14ac:dyDescent="0.25">
      <c r="A1476" s="80"/>
    </row>
    <row r="1477" spans="1:1" x14ac:dyDescent="0.25">
      <c r="A1477" s="81"/>
    </row>
    <row r="1478" spans="1:1" x14ac:dyDescent="0.25">
      <c r="A1478" s="87"/>
    </row>
    <row r="1479" spans="1:1" x14ac:dyDescent="0.25">
      <c r="A1479" s="81"/>
    </row>
    <row r="1480" spans="1:1" x14ac:dyDescent="0.25">
      <c r="A1480" s="100"/>
    </row>
    <row r="1481" spans="1:1" ht="13.8" x14ac:dyDescent="0.25">
      <c r="A1481" s="123">
        <f>A1482</f>
        <v>0</v>
      </c>
    </row>
    <row r="1482" spans="1:1" x14ac:dyDescent="0.25">
      <c r="A1482" s="91"/>
    </row>
    <row r="1483" spans="1:1" x14ac:dyDescent="0.25">
      <c r="A1483" s="100"/>
    </row>
    <row r="1484" spans="1:1" x14ac:dyDescent="0.25">
      <c r="A1484" s="78"/>
    </row>
    <row r="1485" spans="1:1" x14ac:dyDescent="0.25">
      <c r="A1485" s="120">
        <f>A1487+A1490+A1498+A1500+A1506+A1508+A1504+A1496+A1494</f>
        <v>0</v>
      </c>
    </row>
    <row r="1486" spans="1:1" x14ac:dyDescent="0.25">
      <c r="A1486" s="120"/>
    </row>
    <row r="1487" spans="1:1" x14ac:dyDescent="0.25">
      <c r="A1487" s="80"/>
    </row>
    <row r="1488" spans="1:1" x14ac:dyDescent="0.25">
      <c r="A1488" s="81"/>
    </row>
    <row r="1489" spans="1:1" x14ac:dyDescent="0.25">
      <c r="A1489" s="82"/>
    </row>
    <row r="1490" spans="1:1" x14ac:dyDescent="0.25">
      <c r="A1490" s="124"/>
    </row>
    <row r="1491" spans="1:1" x14ac:dyDescent="0.25">
      <c r="A1491" s="81"/>
    </row>
    <row r="1492" spans="1:1" x14ac:dyDescent="0.25">
      <c r="A1492" s="81"/>
    </row>
    <row r="1493" spans="1:1" x14ac:dyDescent="0.25">
      <c r="A1493" s="69"/>
    </row>
    <row r="1494" spans="1:1" x14ac:dyDescent="0.25">
      <c r="A1494" s="69"/>
    </row>
    <row r="1495" spans="1:1" x14ac:dyDescent="0.25">
      <c r="A1495" s="69"/>
    </row>
    <row r="1496" spans="1:1" x14ac:dyDescent="0.25">
      <c r="A1496" s="124"/>
    </row>
    <row r="1497" spans="1:1" x14ac:dyDescent="0.25">
      <c r="A1497" s="69"/>
    </row>
    <row r="1498" spans="1:1" x14ac:dyDescent="0.25">
      <c r="A1498" s="69"/>
    </row>
    <row r="1499" spans="1:1" x14ac:dyDescent="0.25">
      <c r="A1499" s="78"/>
    </row>
    <row r="1500" spans="1:1" x14ac:dyDescent="0.25">
      <c r="A1500" s="90"/>
    </row>
    <row r="1501" spans="1:1" x14ac:dyDescent="0.25">
      <c r="A1501" s="81"/>
    </row>
    <row r="1502" spans="1:1" x14ac:dyDescent="0.25">
      <c r="A1502" s="81"/>
    </row>
    <row r="1503" spans="1:1" x14ac:dyDescent="0.25">
      <c r="A1503" s="82"/>
    </row>
    <row r="1504" spans="1:1" x14ac:dyDescent="0.25">
      <c r="A1504" s="82"/>
    </row>
    <row r="1505" spans="1:1" x14ac:dyDescent="0.25">
      <c r="A1505" s="90"/>
    </row>
    <row r="1506" spans="1:1" x14ac:dyDescent="0.25">
      <c r="A1506" s="82"/>
    </row>
    <row r="1507" spans="1:1" x14ac:dyDescent="0.25">
      <c r="A1507" s="78"/>
    </row>
    <row r="1508" spans="1:1" x14ac:dyDescent="0.25">
      <c r="A1508" s="82"/>
    </row>
    <row r="1509" spans="1:1" x14ac:dyDescent="0.25">
      <c r="A1509" s="69"/>
    </row>
    <row r="1510" spans="1:1" x14ac:dyDescent="0.25">
      <c r="A1510" s="69"/>
    </row>
    <row r="1511" spans="1:1" ht="15.6" x14ac:dyDescent="0.25">
      <c r="A1511" s="76"/>
    </row>
    <row r="1512" spans="1:1" x14ac:dyDescent="0.25">
      <c r="A1512" s="69"/>
    </row>
    <row r="1513" spans="1:1" x14ac:dyDescent="0.25">
      <c r="A1513" s="77">
        <f>A1519+A1531+A1569+A1565+A1524</f>
        <v>0</v>
      </c>
    </row>
    <row r="1514" spans="1:1" x14ac:dyDescent="0.25">
      <c r="A1514" s="78"/>
    </row>
    <row r="1515" spans="1:1" x14ac:dyDescent="0.25">
      <c r="A1515" s="79">
        <f>A1516+A1517</f>
        <v>0</v>
      </c>
    </row>
    <row r="1516" spans="1:1" x14ac:dyDescent="0.25">
      <c r="A1516" s="78"/>
    </row>
    <row r="1517" spans="1:1" x14ac:dyDescent="0.25">
      <c r="A1517" s="78">
        <f>A1513-A1516</f>
        <v>0</v>
      </c>
    </row>
    <row r="1518" spans="1:1" x14ac:dyDescent="0.25">
      <c r="A1518" s="193">
        <f>A1521+A1528+A1536+A1544+A1550+A1555+A1561+A1572+A1581+A1588</f>
        <v>0</v>
      </c>
    </row>
    <row r="1519" spans="1:1" ht="13.8" x14ac:dyDescent="0.25">
      <c r="A1519" s="123">
        <f>A1520</f>
        <v>0</v>
      </c>
    </row>
    <row r="1520" spans="1:1" x14ac:dyDescent="0.25">
      <c r="A1520" s="91"/>
    </row>
    <row r="1521" spans="1:1" x14ac:dyDescent="0.25">
      <c r="A1521" s="81"/>
    </row>
    <row r="1522" spans="1:1" x14ac:dyDescent="0.25">
      <c r="A1522" s="81"/>
    </row>
    <row r="1523" spans="1:1" x14ac:dyDescent="0.25">
      <c r="A1523" s="93"/>
    </row>
    <row r="1524" spans="1:1" ht="13.8" x14ac:dyDescent="0.25">
      <c r="A1524" s="123">
        <f>A1525</f>
        <v>0</v>
      </c>
    </row>
    <row r="1525" spans="1:1" x14ac:dyDescent="0.25">
      <c r="A1525" s="91">
        <f>A1527</f>
        <v>0</v>
      </c>
    </row>
    <row r="1526" spans="1:1" x14ac:dyDescent="0.25">
      <c r="A1526" s="77"/>
    </row>
    <row r="1527" spans="1:1" x14ac:dyDescent="0.25">
      <c r="A1527" s="80"/>
    </row>
    <row r="1528" spans="1:1" x14ac:dyDescent="0.25">
      <c r="A1528" s="81"/>
    </row>
    <row r="1529" spans="1:1" x14ac:dyDescent="0.25">
      <c r="A1529" s="125"/>
    </row>
    <row r="1530" spans="1:1" x14ac:dyDescent="0.25">
      <c r="A1530" s="89"/>
    </row>
    <row r="1531" spans="1:1" ht="13.8" x14ac:dyDescent="0.25">
      <c r="A1531" s="123">
        <f>A1533+A1540+A1547</f>
        <v>0</v>
      </c>
    </row>
    <row r="1532" spans="1:1" x14ac:dyDescent="0.25">
      <c r="A1532" s="81"/>
    </row>
    <row r="1533" spans="1:1" x14ac:dyDescent="0.25">
      <c r="A1533" s="77">
        <f>A1535</f>
        <v>0</v>
      </c>
    </row>
    <row r="1534" spans="1:1" x14ac:dyDescent="0.25">
      <c r="A1534" s="77"/>
    </row>
    <row r="1535" spans="1:1" x14ac:dyDescent="0.25">
      <c r="A1535" s="80"/>
    </row>
    <row r="1536" spans="1:1" x14ac:dyDescent="0.25">
      <c r="A1536" s="81"/>
    </row>
    <row r="1537" spans="1:1" x14ac:dyDescent="0.25">
      <c r="A1537" s="87"/>
    </row>
    <row r="1538" spans="1:1" x14ac:dyDescent="0.25">
      <c r="A1538" s="108"/>
    </row>
    <row r="1539" spans="1:1" x14ac:dyDescent="0.25">
      <c r="A1539" s="89"/>
    </row>
    <row r="1540" spans="1:1" x14ac:dyDescent="0.25">
      <c r="A1540" s="77">
        <f>A1543</f>
        <v>0</v>
      </c>
    </row>
    <row r="1541" spans="1:1" x14ac:dyDescent="0.25">
      <c r="A1541" s="187"/>
    </row>
    <row r="1542" spans="1:1" x14ac:dyDescent="0.25">
      <c r="A1542" s="77"/>
    </row>
    <row r="1543" spans="1:1" x14ac:dyDescent="0.25">
      <c r="A1543" s="80"/>
    </row>
    <row r="1544" spans="1:1" x14ac:dyDescent="0.25">
      <c r="A1544" s="81"/>
    </row>
    <row r="1545" spans="1:1" x14ac:dyDescent="0.25">
      <c r="A1545" s="81"/>
    </row>
    <row r="1546" spans="1:1" x14ac:dyDescent="0.25">
      <c r="A1546" s="89"/>
    </row>
    <row r="1547" spans="1:1" x14ac:dyDescent="0.25">
      <c r="A1547" s="117">
        <f>A1549+A1554+A1560</f>
        <v>0</v>
      </c>
    </row>
    <row r="1548" spans="1:1" x14ac:dyDescent="0.25">
      <c r="A1548" s="77"/>
    </row>
    <row r="1549" spans="1:1" x14ac:dyDescent="0.25">
      <c r="A1549" s="80"/>
    </row>
    <row r="1550" spans="1:1" x14ac:dyDescent="0.25">
      <c r="A1550" s="81"/>
    </row>
    <row r="1551" spans="1:1" x14ac:dyDescent="0.25">
      <c r="A1551" s="81"/>
    </row>
    <row r="1552" spans="1:1" x14ac:dyDescent="0.25">
      <c r="A1552" s="89"/>
    </row>
    <row r="1553" spans="1:1" x14ac:dyDescent="0.25">
      <c r="A1553" s="77"/>
    </row>
    <row r="1554" spans="1:1" x14ac:dyDescent="0.25">
      <c r="A1554" s="80"/>
    </row>
    <row r="1555" spans="1:1" x14ac:dyDescent="0.25">
      <c r="A1555" s="81"/>
    </row>
    <row r="1556" spans="1:1" x14ac:dyDescent="0.25">
      <c r="A1556" s="87"/>
    </row>
    <row r="1557" spans="1:1" x14ac:dyDescent="0.25">
      <c r="A1557" s="81"/>
    </row>
    <row r="1558" spans="1:1" x14ac:dyDescent="0.25">
      <c r="A1558" s="78"/>
    </row>
    <row r="1559" spans="1:1" x14ac:dyDescent="0.25">
      <c r="A1559" s="77"/>
    </row>
    <row r="1560" spans="1:1" x14ac:dyDescent="0.25">
      <c r="A1560" s="80"/>
    </row>
    <row r="1561" spans="1:1" x14ac:dyDescent="0.25">
      <c r="A1561" s="81"/>
    </row>
    <row r="1562" spans="1:1" x14ac:dyDescent="0.25">
      <c r="A1562" s="87"/>
    </row>
    <row r="1563" spans="1:1" x14ac:dyDescent="0.25">
      <c r="A1563" s="81"/>
    </row>
    <row r="1564" spans="1:1" x14ac:dyDescent="0.25">
      <c r="A1564" s="89"/>
    </row>
    <row r="1565" spans="1:1" ht="13.8" x14ac:dyDescent="0.25">
      <c r="A1565" s="123">
        <f>A1566</f>
        <v>0</v>
      </c>
    </row>
    <row r="1566" spans="1:1" x14ac:dyDescent="0.25">
      <c r="A1566" s="91"/>
    </row>
    <row r="1567" spans="1:1" x14ac:dyDescent="0.25">
      <c r="A1567" s="208"/>
    </row>
    <row r="1568" spans="1:1" x14ac:dyDescent="0.25">
      <c r="A1568" s="160"/>
    </row>
    <row r="1569" spans="1:1" x14ac:dyDescent="0.25">
      <c r="A1569" s="120">
        <f>A1571++A1574+A1580+A1583+A1585+A1590+A1587+A1578+A1576</f>
        <v>0</v>
      </c>
    </row>
    <row r="1570" spans="1:1" x14ac:dyDescent="0.25">
      <c r="A1570" s="120"/>
    </row>
    <row r="1571" spans="1:1" x14ac:dyDescent="0.25">
      <c r="A1571" s="80"/>
    </row>
    <row r="1572" spans="1:1" x14ac:dyDescent="0.25">
      <c r="A1572" s="81"/>
    </row>
    <row r="1573" spans="1:1" x14ac:dyDescent="0.25">
      <c r="A1573" s="88"/>
    </row>
    <row r="1574" spans="1:1" x14ac:dyDescent="0.25">
      <c r="A1574" s="124"/>
    </row>
    <row r="1575" spans="1:1" x14ac:dyDescent="0.25">
      <c r="A1575" s="124"/>
    </row>
    <row r="1576" spans="1:1" x14ac:dyDescent="0.25">
      <c r="A1576" s="124"/>
    </row>
    <row r="1577" spans="1:1" x14ac:dyDescent="0.25">
      <c r="A1577" s="124"/>
    </row>
    <row r="1578" spans="1:1" x14ac:dyDescent="0.25">
      <c r="A1578" s="124"/>
    </row>
    <row r="1579" spans="1:1" x14ac:dyDescent="0.25">
      <c r="A1579" s="69"/>
    </row>
    <row r="1580" spans="1:1" x14ac:dyDescent="0.25">
      <c r="A1580" s="90"/>
    </row>
    <row r="1581" spans="1:1" x14ac:dyDescent="0.25">
      <c r="A1581" s="81"/>
    </row>
    <row r="1582" spans="1:1" x14ac:dyDescent="0.25">
      <c r="A1582" s="90"/>
    </row>
    <row r="1583" spans="1:1" x14ac:dyDescent="0.25">
      <c r="A1583" s="82"/>
    </row>
    <row r="1584" spans="1:1" x14ac:dyDescent="0.25">
      <c r="A1584" s="75"/>
    </row>
    <row r="1585" spans="1:1" x14ac:dyDescent="0.25">
      <c r="A1585" s="82"/>
    </row>
    <row r="1586" spans="1:1" x14ac:dyDescent="0.25">
      <c r="A1586" s="82"/>
    </row>
    <row r="1587" spans="1:1" x14ac:dyDescent="0.25">
      <c r="A1587" s="90"/>
    </row>
    <row r="1588" spans="1:1" x14ac:dyDescent="0.25">
      <c r="A1588" s="87"/>
    </row>
    <row r="1589" spans="1:1" x14ac:dyDescent="0.25">
      <c r="A1589" s="90"/>
    </row>
    <row r="1590" spans="1:1" x14ac:dyDescent="0.25">
      <c r="A1590" s="82"/>
    </row>
    <row r="1591" spans="1:1" x14ac:dyDescent="0.25">
      <c r="A1591" s="82"/>
    </row>
    <row r="1592" spans="1:1" x14ac:dyDescent="0.25">
      <c r="A1592" s="82"/>
    </row>
    <row r="1593" spans="1:1" ht="15.6" x14ac:dyDescent="0.25">
      <c r="A1593" s="76"/>
    </row>
    <row r="1594" spans="1:1" x14ac:dyDescent="0.25">
      <c r="A1594" s="69"/>
    </row>
    <row r="1595" spans="1:1" x14ac:dyDescent="0.25">
      <c r="A1595" s="77">
        <f>A1601+A1606+A1613+A1626+A1630</f>
        <v>0</v>
      </c>
    </row>
    <row r="1596" spans="1:1" x14ac:dyDescent="0.25">
      <c r="A1596" s="78"/>
    </row>
    <row r="1597" spans="1:1" x14ac:dyDescent="0.25">
      <c r="A1597" s="79">
        <f>A1598+A1599</f>
        <v>0</v>
      </c>
    </row>
    <row r="1598" spans="1:1" x14ac:dyDescent="0.25">
      <c r="A1598" s="78"/>
    </row>
    <row r="1599" spans="1:1" x14ac:dyDescent="0.25">
      <c r="A1599" s="78">
        <f>A1595-A1598</f>
        <v>0</v>
      </c>
    </row>
    <row r="1600" spans="1:1" x14ac:dyDescent="0.25">
      <c r="A1600" s="193">
        <f>A1603+A1610+A1617+A1622+A1633</f>
        <v>0</v>
      </c>
    </row>
    <row r="1601" spans="1:1" ht="13.8" x14ac:dyDescent="0.25">
      <c r="A1601" s="123">
        <f>A1602</f>
        <v>0</v>
      </c>
    </row>
    <row r="1602" spans="1:1" x14ac:dyDescent="0.25">
      <c r="A1602" s="91"/>
    </row>
    <row r="1603" spans="1:1" x14ac:dyDescent="0.25">
      <c r="A1603" s="81"/>
    </row>
    <row r="1604" spans="1:1" x14ac:dyDescent="0.25">
      <c r="A1604" s="81"/>
    </row>
    <row r="1605" spans="1:1" x14ac:dyDescent="0.25">
      <c r="A1605" s="93"/>
    </row>
    <row r="1606" spans="1:1" ht="13.8" x14ac:dyDescent="0.25">
      <c r="A1606" s="126">
        <f>A1607</f>
        <v>0</v>
      </c>
    </row>
    <row r="1607" spans="1:1" x14ac:dyDescent="0.25">
      <c r="A1607" s="97">
        <f>A1609</f>
        <v>0</v>
      </c>
    </row>
    <row r="1608" spans="1:1" x14ac:dyDescent="0.25">
      <c r="A1608" s="97"/>
    </row>
    <row r="1609" spans="1:1" x14ac:dyDescent="0.25">
      <c r="A1609" s="100"/>
    </row>
    <row r="1610" spans="1:1" x14ac:dyDescent="0.25">
      <c r="A1610" s="87"/>
    </row>
    <row r="1611" spans="1:1" x14ac:dyDescent="0.25">
      <c r="A1611" s="87"/>
    </row>
    <row r="1612" spans="1:1" x14ac:dyDescent="0.25">
      <c r="A1612" s="78"/>
    </row>
    <row r="1613" spans="1:1" ht="13.8" x14ac:dyDescent="0.25">
      <c r="A1613" s="123">
        <f>A1614</f>
        <v>0</v>
      </c>
    </row>
    <row r="1614" spans="1:1" x14ac:dyDescent="0.25">
      <c r="A1614" s="117"/>
    </row>
    <row r="1615" spans="1:1" x14ac:dyDescent="0.25">
      <c r="A1615" s="77"/>
    </row>
    <row r="1616" spans="1:1" x14ac:dyDescent="0.25">
      <c r="A1616" s="80"/>
    </row>
    <row r="1617" spans="1:1" x14ac:dyDescent="0.25">
      <c r="A1617" s="81"/>
    </row>
    <row r="1618" spans="1:1" x14ac:dyDescent="0.25">
      <c r="A1618" s="81"/>
    </row>
    <row r="1619" spans="1:1" x14ac:dyDescent="0.25">
      <c r="A1619" s="105"/>
    </row>
    <row r="1620" spans="1:1" x14ac:dyDescent="0.25">
      <c r="A1620" s="77"/>
    </row>
    <row r="1621" spans="1:1" x14ac:dyDescent="0.25">
      <c r="A1621" s="80"/>
    </row>
    <row r="1622" spans="1:1" x14ac:dyDescent="0.25">
      <c r="A1622" s="81"/>
    </row>
    <row r="1623" spans="1:1" x14ac:dyDescent="0.25">
      <c r="A1623" s="87"/>
    </row>
    <row r="1624" spans="1:1" x14ac:dyDescent="0.25">
      <c r="A1624" s="81"/>
    </row>
    <row r="1625" spans="1:1" x14ac:dyDescent="0.25">
      <c r="A1625" s="100"/>
    </row>
    <row r="1626" spans="1:1" ht="13.8" x14ac:dyDescent="0.25">
      <c r="A1626" s="123">
        <f>A1627</f>
        <v>0</v>
      </c>
    </row>
    <row r="1627" spans="1:1" x14ac:dyDescent="0.25">
      <c r="A1627" s="91"/>
    </row>
    <row r="1628" spans="1:1" x14ac:dyDescent="0.25">
      <c r="A1628" s="91"/>
    </row>
    <row r="1629" spans="1:1" x14ac:dyDescent="0.25">
      <c r="A1629" s="75"/>
    </row>
    <row r="1630" spans="1:1" x14ac:dyDescent="0.25">
      <c r="A1630" s="120">
        <f>A1632+A1635+A1639+A1641+A1643+A1645+A1647+A1637</f>
        <v>0</v>
      </c>
    </row>
    <row r="1631" spans="1:1" x14ac:dyDescent="0.25">
      <c r="A1631" s="120"/>
    </row>
    <row r="1632" spans="1:1" x14ac:dyDescent="0.25">
      <c r="A1632" s="80"/>
    </row>
    <row r="1633" spans="1:1" x14ac:dyDescent="0.25">
      <c r="A1633" s="81"/>
    </row>
    <row r="1634" spans="1:1" x14ac:dyDescent="0.25">
      <c r="A1634" s="89"/>
    </row>
    <row r="1635" spans="1:1" x14ac:dyDescent="0.25">
      <c r="A1635" s="124"/>
    </row>
    <row r="1636" spans="1:1" x14ac:dyDescent="0.25">
      <c r="A1636" s="124"/>
    </row>
    <row r="1637" spans="1:1" x14ac:dyDescent="0.25">
      <c r="A1637" s="124"/>
    </row>
    <row r="1638" spans="1:1" x14ac:dyDescent="0.25">
      <c r="A1638" s="124"/>
    </row>
    <row r="1639" spans="1:1" x14ac:dyDescent="0.25">
      <c r="A1639" s="124"/>
    </row>
    <row r="1640" spans="1:1" x14ac:dyDescent="0.25">
      <c r="A1640" s="69"/>
    </row>
    <row r="1641" spans="1:1" x14ac:dyDescent="0.25">
      <c r="A1641" s="90"/>
    </row>
    <row r="1642" spans="1:1" x14ac:dyDescent="0.25">
      <c r="A1642" s="90"/>
    </row>
    <row r="1643" spans="1:1" x14ac:dyDescent="0.25">
      <c r="A1643" s="124"/>
    </row>
    <row r="1644" spans="1:1" x14ac:dyDescent="0.25">
      <c r="A1644" s="75"/>
    </row>
    <row r="1645" spans="1:1" x14ac:dyDescent="0.25">
      <c r="A1645" s="82"/>
    </row>
    <row r="1646" spans="1:1" x14ac:dyDescent="0.25">
      <c r="A1646" s="78"/>
    </row>
    <row r="1647" spans="1:1" x14ac:dyDescent="0.25">
      <c r="A1647" s="82"/>
    </row>
    <row r="1648" spans="1:1" x14ac:dyDescent="0.25">
      <c r="A1648" s="69"/>
    </row>
    <row r="1649" spans="1:1" x14ac:dyDescent="0.25">
      <c r="A1649" s="69"/>
    </row>
    <row r="1650" spans="1:1" ht="15.6" x14ac:dyDescent="0.25">
      <c r="A1650" s="76"/>
    </row>
    <row r="1651" spans="1:1" x14ac:dyDescent="0.25">
      <c r="A1651" s="69"/>
    </row>
    <row r="1652" spans="1:1" x14ac:dyDescent="0.25">
      <c r="A1652" s="77">
        <f>A1658+A1663+A1671+A1684+A1689</f>
        <v>0</v>
      </c>
    </row>
    <row r="1653" spans="1:1" x14ac:dyDescent="0.25">
      <c r="A1653" s="78"/>
    </row>
    <row r="1654" spans="1:1" x14ac:dyDescent="0.25">
      <c r="A1654" s="79">
        <f>A1655+A1656</f>
        <v>0</v>
      </c>
    </row>
    <row r="1655" spans="1:1" x14ac:dyDescent="0.25">
      <c r="A1655" s="78"/>
    </row>
    <row r="1656" spans="1:1" x14ac:dyDescent="0.25">
      <c r="A1656" s="78">
        <f>A1652-A1655</f>
        <v>0</v>
      </c>
    </row>
    <row r="1657" spans="1:1" x14ac:dyDescent="0.25">
      <c r="A1657" s="193">
        <f>A1660+A1668+A1675+A1680+A1686+A1692</f>
        <v>0</v>
      </c>
    </row>
    <row r="1658" spans="1:1" ht="13.8" x14ac:dyDescent="0.25">
      <c r="A1658" s="123">
        <f>A1659</f>
        <v>0</v>
      </c>
    </row>
    <row r="1659" spans="1:1" x14ac:dyDescent="0.25">
      <c r="A1659" s="91"/>
    </row>
    <row r="1660" spans="1:1" x14ac:dyDescent="0.25">
      <c r="A1660" s="81"/>
    </row>
    <row r="1661" spans="1:1" x14ac:dyDescent="0.25">
      <c r="A1661" s="81"/>
    </row>
    <row r="1662" spans="1:1" x14ac:dyDescent="0.25">
      <c r="A1662" s="93"/>
    </row>
    <row r="1663" spans="1:1" ht="13.8" x14ac:dyDescent="0.25">
      <c r="A1663" s="123">
        <f>A1664</f>
        <v>0</v>
      </c>
    </row>
    <row r="1664" spans="1:1" x14ac:dyDescent="0.25">
      <c r="A1664" s="91">
        <f>A1667</f>
        <v>0</v>
      </c>
    </row>
    <row r="1665" spans="1:1" x14ac:dyDescent="0.25">
      <c r="A1665" s="128"/>
    </row>
    <row r="1666" spans="1:1" x14ac:dyDescent="0.25">
      <c r="A1666" s="77"/>
    </row>
    <row r="1667" spans="1:1" x14ac:dyDescent="0.25">
      <c r="A1667" s="80"/>
    </row>
    <row r="1668" spans="1:1" x14ac:dyDescent="0.25">
      <c r="A1668" s="81"/>
    </row>
    <row r="1669" spans="1:1" x14ac:dyDescent="0.25">
      <c r="A1669" s="125"/>
    </row>
    <row r="1670" spans="1:1" x14ac:dyDescent="0.25">
      <c r="A1670" s="78"/>
    </row>
    <row r="1671" spans="1:1" ht="13.8" x14ac:dyDescent="0.25">
      <c r="A1671" s="123">
        <f>A1672</f>
        <v>0</v>
      </c>
    </row>
    <row r="1672" spans="1:1" x14ac:dyDescent="0.25">
      <c r="A1672" s="117">
        <f>A1674+A1679</f>
        <v>0</v>
      </c>
    </row>
    <row r="1673" spans="1:1" x14ac:dyDescent="0.25">
      <c r="A1673" s="77"/>
    </row>
    <row r="1674" spans="1:1" x14ac:dyDescent="0.25">
      <c r="A1674" s="80"/>
    </row>
    <row r="1675" spans="1:1" x14ac:dyDescent="0.25">
      <c r="A1675" s="81"/>
    </row>
    <row r="1676" spans="1:1" x14ac:dyDescent="0.25">
      <c r="A1676" s="81"/>
    </row>
    <row r="1677" spans="1:1" x14ac:dyDescent="0.25">
      <c r="A1677" s="80"/>
    </row>
    <row r="1678" spans="1:1" x14ac:dyDescent="0.25">
      <c r="A1678" s="77"/>
    </row>
    <row r="1679" spans="1:1" x14ac:dyDescent="0.25">
      <c r="A1679" s="90"/>
    </row>
    <row r="1680" spans="1:1" x14ac:dyDescent="0.25">
      <c r="A1680" s="87"/>
    </row>
    <row r="1681" spans="1:1" x14ac:dyDescent="0.25">
      <c r="A1681" s="87"/>
    </row>
    <row r="1682" spans="1:1" x14ac:dyDescent="0.25">
      <c r="A1682" s="112"/>
    </row>
    <row r="1683" spans="1:1" x14ac:dyDescent="0.25">
      <c r="A1683" s="69"/>
    </row>
    <row r="1684" spans="1:1" ht="13.8" x14ac:dyDescent="0.25">
      <c r="A1684" s="123">
        <f>A1685</f>
        <v>0</v>
      </c>
    </row>
    <row r="1685" spans="1:1" x14ac:dyDescent="0.25">
      <c r="A1685" s="91"/>
    </row>
    <row r="1686" spans="1:1" x14ac:dyDescent="0.25">
      <c r="A1686" s="87"/>
    </row>
    <row r="1687" spans="1:1" x14ac:dyDescent="0.25">
      <c r="A1687" s="100"/>
    </row>
    <row r="1688" spans="1:1" x14ac:dyDescent="0.25">
      <c r="A1688" s="75"/>
    </row>
    <row r="1689" spans="1:1" x14ac:dyDescent="0.25">
      <c r="A1689" s="120">
        <f>A1691+A1694+A1699+A1701+A1703+A1705+A1707+A1709+A1697</f>
        <v>0</v>
      </c>
    </row>
    <row r="1690" spans="1:1" x14ac:dyDescent="0.25">
      <c r="A1690" s="120"/>
    </row>
    <row r="1691" spans="1:1" x14ac:dyDescent="0.25">
      <c r="A1691" s="80"/>
    </row>
    <row r="1692" spans="1:1" x14ac:dyDescent="0.25">
      <c r="A1692" s="81"/>
    </row>
    <row r="1693" spans="1:1" x14ac:dyDescent="0.25">
      <c r="A1693" s="78"/>
    </row>
    <row r="1694" spans="1:1" x14ac:dyDescent="0.25">
      <c r="A1694" s="124"/>
    </row>
    <row r="1695" spans="1:1" x14ac:dyDescent="0.25">
      <c r="A1695" s="81"/>
    </row>
    <row r="1696" spans="1:1" x14ac:dyDescent="0.25">
      <c r="A1696" s="81"/>
    </row>
    <row r="1697" spans="1:1" x14ac:dyDescent="0.25">
      <c r="A1697" s="124"/>
    </row>
    <row r="1698" spans="1:1" x14ac:dyDescent="0.25">
      <c r="A1698" s="124"/>
    </row>
    <row r="1699" spans="1:1" x14ac:dyDescent="0.25">
      <c r="A1699" s="124"/>
    </row>
    <row r="1700" spans="1:1" x14ac:dyDescent="0.25">
      <c r="A1700" s="94"/>
    </row>
    <row r="1701" spans="1:1" x14ac:dyDescent="0.25">
      <c r="A1701" s="90"/>
    </row>
    <row r="1702" spans="1:1" x14ac:dyDescent="0.25">
      <c r="A1702" s="90"/>
    </row>
    <row r="1703" spans="1:1" x14ac:dyDescent="0.25">
      <c r="A1703" s="124"/>
    </row>
    <row r="1704" spans="1:1" x14ac:dyDescent="0.25">
      <c r="A1704" s="90"/>
    </row>
    <row r="1705" spans="1:1" x14ac:dyDescent="0.25">
      <c r="A1705" s="82"/>
    </row>
    <row r="1706" spans="1:1" x14ac:dyDescent="0.25">
      <c r="A1706" s="75"/>
    </row>
    <row r="1707" spans="1:1" x14ac:dyDescent="0.25">
      <c r="A1707" s="82"/>
    </row>
    <row r="1708" spans="1:1" x14ac:dyDescent="0.25">
      <c r="A1708" s="78"/>
    </row>
    <row r="1709" spans="1:1" x14ac:dyDescent="0.25">
      <c r="A1709" s="82"/>
    </row>
    <row r="1710" spans="1:1" x14ac:dyDescent="0.25">
      <c r="A1710" s="82"/>
    </row>
    <row r="1711" spans="1:1" x14ac:dyDescent="0.25">
      <c r="A1711" s="82"/>
    </row>
    <row r="1712" spans="1:1" ht="15.6" x14ac:dyDescent="0.25">
      <c r="A1712" s="76"/>
    </row>
    <row r="1713" spans="1:1" x14ac:dyDescent="0.25">
      <c r="A1713" s="82"/>
    </row>
    <row r="1714" spans="1:1" x14ac:dyDescent="0.25">
      <c r="A1714" s="85"/>
    </row>
    <row r="1715" spans="1:1" x14ac:dyDescent="0.25">
      <c r="A1715" s="85"/>
    </row>
    <row r="1716" spans="1:1" x14ac:dyDescent="0.25">
      <c r="A1716" s="85">
        <f>A1717+A1718</f>
        <v>0</v>
      </c>
    </row>
    <row r="1717" spans="1:1" x14ac:dyDescent="0.25">
      <c r="A1717" s="85"/>
    </row>
    <row r="1718" spans="1:1" x14ac:dyDescent="0.25">
      <c r="A1718" s="85">
        <f>SUM(A1719:A1721)</f>
        <v>0</v>
      </c>
    </row>
    <row r="1719" spans="1:1" x14ac:dyDescent="0.25">
      <c r="A1719" s="82"/>
    </row>
    <row r="1720" spans="1:1" x14ac:dyDescent="0.25">
      <c r="A1720" s="86"/>
    </row>
    <row r="1721" spans="1:1" x14ac:dyDescent="0.25">
      <c r="A1721" s="69"/>
    </row>
    <row r="1722" spans="1:1" x14ac:dyDescent="0.25">
      <c r="A1722" s="94"/>
    </row>
    <row r="1723" spans="1:1" x14ac:dyDescent="0.25">
      <c r="A1723" s="94"/>
    </row>
    <row r="1724" spans="1:1" x14ac:dyDescent="0.25">
      <c r="A1724" s="91"/>
    </row>
    <row r="1725" spans="1:1" x14ac:dyDescent="0.25">
      <c r="A1725" s="134"/>
    </row>
    <row r="1726" spans="1:1" x14ac:dyDescent="0.25">
      <c r="A1726" s="91"/>
    </row>
    <row r="1727" spans="1:1" x14ac:dyDescent="0.25">
      <c r="A1727" s="5"/>
    </row>
    <row r="1728" spans="1:1" x14ac:dyDescent="0.25">
      <c r="A1728" s="85"/>
    </row>
    <row r="1729" spans="1:1" x14ac:dyDescent="0.25">
      <c r="A1729" s="91"/>
    </row>
    <row r="1730" spans="1:1" ht="15.6" x14ac:dyDescent="0.25">
      <c r="A1730" s="23">
        <f ca="1">SUMIF(A$7:$C$1727,$C$1652,A$7:A$1727)+A1714+A1716+A1724+A1726</f>
        <v>0</v>
      </c>
    </row>
    <row r="1731" spans="1:1" x14ac:dyDescent="0.25">
      <c r="A1731" s="153">
        <f ca="1">SUMIF(A$7:$C$1727,$C$1731,A$7:A$1727)-A311-A340-A349-A437-A484-A507-A509-A543-A561-A581-A839-A847-A145-A157-A401-A806-A1023-A1041-A1054-A855-A110</f>
        <v>0</v>
      </c>
    </row>
    <row r="1732" spans="1:1" x14ac:dyDescent="0.25">
      <c r="A1732" s="114">
        <f ca="1">SUMIF(A$7:$C$1727,$C$1732,A$7:A$1727)</f>
        <v>0</v>
      </c>
    </row>
    <row r="1733" spans="1:1" x14ac:dyDescent="0.25">
      <c r="A1733" s="129"/>
    </row>
    <row r="1734" spans="1:1" ht="15.6" x14ac:dyDescent="0.3">
      <c r="A1734" s="130">
        <f ca="1">SUMIF(A$7:$C$1727,$C$9,A$7:A$1727)+A1714+A1716+A1724+A1726</f>
        <v>0</v>
      </c>
    </row>
    <row r="1735" spans="1:1" x14ac:dyDescent="0.25">
      <c r="A1735" s="99">
        <f ca="1">SUMIF(A$7:$C$1727,$C$1735,A$7:A$1727)</f>
        <v>0</v>
      </c>
    </row>
    <row r="1736" spans="1:1" x14ac:dyDescent="0.25">
      <c r="A1736" s="99">
        <f ca="1">SUMIF(A$7:$C$1727,$C$921,A$7:A$1727)</f>
        <v>0</v>
      </c>
    </row>
    <row r="1737" spans="1:1" x14ac:dyDescent="0.25">
      <c r="A1737" s="99">
        <f t="shared" ref="A1737" si="6">A1011</f>
        <v>0</v>
      </c>
    </row>
    <row r="1738" spans="1:1" x14ac:dyDescent="0.25">
      <c r="A1738" s="99">
        <f t="shared" ref="A1738" si="7">A1726+A118</f>
        <v>0</v>
      </c>
    </row>
    <row r="1739" spans="1:1" x14ac:dyDescent="0.25">
      <c r="A1739" s="99"/>
    </row>
    <row r="1740" spans="1:1" x14ac:dyDescent="0.25">
      <c r="A1740" s="99">
        <f ca="1">SUMIF(A$7:$C$1727,$C$1656,A$7:A$1727)+A1714+A1716+A1724+A1156</f>
        <v>0</v>
      </c>
    </row>
    <row r="1741" spans="1:1" x14ac:dyDescent="0.25">
      <c r="A1741" s="5"/>
    </row>
    <row r="1742" spans="1:1" x14ac:dyDescent="0.25">
      <c r="A1742" s="5">
        <f ca="1">A1730-A1734</f>
        <v>0</v>
      </c>
    </row>
    <row r="1743" spans="1:1" x14ac:dyDescent="0.25">
      <c r="A1743" s="5">
        <f ca="1">A1734-SUM(A1735:A1740)</f>
        <v>0</v>
      </c>
    </row>
    <row r="1744" spans="1:1" x14ac:dyDescent="0.25">
      <c r="A1744" s="5"/>
    </row>
    <row r="1745" spans="1:1" x14ac:dyDescent="0.25">
      <c r="A1745" s="24"/>
    </row>
    <row r="1746" spans="1:1" x14ac:dyDescent="0.25">
      <c r="A1746" s="69">
        <f ca="1">SUMIF($A$1:A$1733,$C1746,A$1:A$1733)</f>
        <v>0</v>
      </c>
    </row>
    <row r="1747" spans="1:1" x14ac:dyDescent="0.25">
      <c r="A1747" s="69">
        <f ca="1">SUMIF($A$1:A$1733,$C1747,A$1:A$1733)</f>
        <v>0</v>
      </c>
    </row>
    <row r="1748" spans="1:1" x14ac:dyDescent="0.25">
      <c r="A1748" s="69">
        <f ca="1">SUMIF($A$1:A$1733,$C1748,A$1:A$1733)</f>
        <v>0</v>
      </c>
    </row>
    <row r="1749" spans="1:1" x14ac:dyDescent="0.25">
      <c r="A1749" s="69">
        <f ca="1">SUMIF($A$1:A$1733,$C1749,A$1:A$1733)</f>
        <v>0</v>
      </c>
    </row>
    <row r="1750" spans="1:1" x14ac:dyDescent="0.25">
      <c r="A1750" s="69">
        <f ca="1">SUMIF($A$1:A$1733,$C1750,A$1:A$1733)</f>
        <v>0</v>
      </c>
    </row>
    <row r="1751" spans="1:1" x14ac:dyDescent="0.25">
      <c r="A1751" s="69">
        <f ca="1">SUMIF($A$1:A$1733,$C1751,A$1:A$1733)</f>
        <v>0</v>
      </c>
    </row>
    <row r="1752" spans="1:1" x14ac:dyDescent="0.25">
      <c r="A1752" s="69">
        <f ca="1">SUMIF($A$1:A$1733,$C1752,A$1:A$1733)</f>
        <v>0</v>
      </c>
    </row>
    <row r="1753" spans="1:1" x14ac:dyDescent="0.25">
      <c r="A1753" s="69">
        <f ca="1">SUMIF($A$1:A$1733,$C1753,A$1:A$1733)</f>
        <v>0</v>
      </c>
    </row>
    <row r="1754" spans="1:1" x14ac:dyDescent="0.25">
      <c r="A1754" s="69">
        <f ca="1">SUMIF($A$1:A$1733,$C1754,A$1:A$1733)</f>
        <v>0</v>
      </c>
    </row>
    <row r="1755" spans="1:1" x14ac:dyDescent="0.25">
      <c r="A1755" s="69">
        <f ca="1">SUMIF($A$1:A$1733,$C1755,A$1:A$1733)</f>
        <v>0</v>
      </c>
    </row>
    <row r="1756" spans="1:1" x14ac:dyDescent="0.25">
      <c r="A1756" s="69">
        <f ca="1">SUMIF($A$1:A$1733,$C1756,A$1:A$1733)</f>
        <v>0</v>
      </c>
    </row>
    <row r="1757" spans="1:1" x14ac:dyDescent="0.25">
      <c r="A1757" s="69">
        <f ca="1">SUMIF($A$1:A$1733,$C1757,A$1:A$1733)</f>
        <v>0</v>
      </c>
    </row>
    <row r="1758" spans="1:1" x14ac:dyDescent="0.25">
      <c r="A1758" s="69">
        <f ca="1">SUMIF($A$1:A$1733,$C1758,A$1:A$1733)</f>
        <v>0</v>
      </c>
    </row>
    <row r="1759" spans="1:1" x14ac:dyDescent="0.25">
      <c r="A1759" s="69">
        <f ca="1">SUMIF($A$1:A$1733,$C1759,A$1:A$1733)</f>
        <v>0</v>
      </c>
    </row>
    <row r="1760" spans="1:1" x14ac:dyDescent="0.25">
      <c r="A1760" s="69">
        <f ca="1">SUMIF($A$1:A$1733,$C1760,A$1:A$1733)</f>
        <v>0</v>
      </c>
    </row>
    <row r="1761" spans="1:1" x14ac:dyDescent="0.25">
      <c r="A1761" s="69">
        <f ca="1">SUMIF($A$1:A$1733,$C1761,A$1:A$1733)</f>
        <v>0</v>
      </c>
    </row>
    <row r="1762" spans="1:1" x14ac:dyDescent="0.25">
      <c r="A1762" s="69">
        <f ca="1">SUMIF($A$1:A$1733,$C1762,A$1:A$1733)</f>
        <v>0</v>
      </c>
    </row>
    <row r="1763" spans="1:1" x14ac:dyDescent="0.25">
      <c r="A1763" s="69">
        <f ca="1">SUMIF($A$1:A$1733,$C1763,A$1:A$1733)</f>
        <v>0</v>
      </c>
    </row>
    <row r="1764" spans="1:1" x14ac:dyDescent="0.25">
      <c r="A1764" s="69">
        <f ca="1">SUMIF($A$1:A$1733,$C1764,A$1:A$1733)</f>
        <v>0</v>
      </c>
    </row>
    <row r="1765" spans="1:1" x14ac:dyDescent="0.25">
      <c r="A1765" s="69">
        <f ca="1">SUMIF($A$1:A$1733,$C1765,A$1:A$1733)</f>
        <v>0</v>
      </c>
    </row>
    <row r="1766" spans="1:1" x14ac:dyDescent="0.25">
      <c r="A1766" s="7">
        <f ca="1">SUM(A1746:A1765)</f>
        <v>0</v>
      </c>
    </row>
    <row r="1767" spans="1:1" x14ac:dyDescent="0.25">
      <c r="A1767" s="69">
        <f>A1714</f>
        <v>0</v>
      </c>
    </row>
    <row r="1768" spans="1:1" x14ac:dyDescent="0.25">
      <c r="A1768" s="69">
        <f>A1717+A1709+A1647+A1590+A1508+A1444+A1355+A1299+A1225</f>
        <v>0</v>
      </c>
    </row>
    <row r="1769" spans="1:1" x14ac:dyDescent="0.25">
      <c r="A1769" s="69">
        <f>A1719</f>
        <v>0</v>
      </c>
    </row>
    <row r="1770" spans="1:1" x14ac:dyDescent="0.25">
      <c r="A1770" s="69">
        <f>A1720</f>
        <v>0</v>
      </c>
    </row>
    <row r="1771" spans="1:1" x14ac:dyDescent="0.25">
      <c r="A1771" s="69">
        <f>A1721</f>
        <v>0</v>
      </c>
    </row>
    <row r="1772" spans="1:1" x14ac:dyDescent="0.25">
      <c r="A1772" s="69">
        <f>A1724</f>
        <v>0</v>
      </c>
    </row>
    <row r="1773" spans="1:1" x14ac:dyDescent="0.25">
      <c r="A1773" s="7">
        <f ca="1">SUM(A1766:A1772)</f>
        <v>0</v>
      </c>
    </row>
    <row r="1774" spans="1:1" x14ac:dyDescent="0.25">
      <c r="A1774" s="16">
        <f>A1726</f>
        <v>0</v>
      </c>
    </row>
    <row r="1775" spans="1:1" x14ac:dyDescent="0.25">
      <c r="A1775" s="7">
        <f ca="1">A1773+A1774</f>
        <v>0</v>
      </c>
    </row>
    <row r="1776" spans="1:1" x14ac:dyDescent="0.25">
      <c r="A1776" s="17">
        <f ca="1">A1775-A1734</f>
        <v>0</v>
      </c>
    </row>
    <row r="1777" spans="1:1" x14ac:dyDescent="0.25">
      <c r="A1777" s="17"/>
    </row>
    <row r="1778" spans="1:1" x14ac:dyDescent="0.25">
      <c r="A1778" s="17"/>
    </row>
    <row r="1780" spans="1:1" x14ac:dyDescent="0.25">
      <c r="A1780" s="69">
        <f ca="1">SUMIF(A$1:$B$1727,$C1780,A$1:A$1727)</f>
        <v>0</v>
      </c>
    </row>
    <row r="1781" spans="1:1" x14ac:dyDescent="0.25">
      <c r="A1781" s="69">
        <f ca="1">SUMIF(A$1:$B$1727,$C1781,A$1:A$1727)</f>
        <v>0</v>
      </c>
    </row>
    <row r="1782" spans="1:1" x14ac:dyDescent="0.25">
      <c r="A1782" s="69">
        <f ca="1">SUMIF(A$1:$B$1727,$C1782,A$1:A$1727)</f>
        <v>0</v>
      </c>
    </row>
    <row r="1783" spans="1:1" x14ac:dyDescent="0.25">
      <c r="A1783" s="69">
        <f ca="1">SUMIF(A$1:$B$1727,$C1783,A$1:A$1727)</f>
        <v>0</v>
      </c>
    </row>
    <row r="1784" spans="1:1" x14ac:dyDescent="0.25">
      <c r="A1784" s="69">
        <f ca="1">SUMIF(A$1:$B$1727,$C1784,A$1:A$1727)</f>
        <v>0</v>
      </c>
    </row>
    <row r="1785" spans="1:1" x14ac:dyDescent="0.25">
      <c r="A1785" s="69">
        <f ca="1">SUMIF(A$1:$B$1727,$C1785,A$1:A$1727)</f>
        <v>0</v>
      </c>
    </row>
    <row r="1786" spans="1:1" x14ac:dyDescent="0.25">
      <c r="A1786" s="69">
        <f ca="1">SUMIF(A$1:$B$1727,$C1786,A$1:A$1727)</f>
        <v>0</v>
      </c>
    </row>
    <row r="1787" spans="1:1" x14ac:dyDescent="0.25">
      <c r="A1787" s="69">
        <f ca="1">SUMIF(A$1:$B$1727,$C1787,A$1:A$1727)</f>
        <v>0</v>
      </c>
    </row>
    <row r="1788" spans="1:1" x14ac:dyDescent="0.25">
      <c r="A1788" s="69">
        <f ca="1">SUMIF(A$1:$B$1727,$C1788,A$1:A$1727)</f>
        <v>0</v>
      </c>
    </row>
    <row r="1789" spans="1:1" x14ac:dyDescent="0.25">
      <c r="A1789" s="69">
        <f ca="1">SUMIF(A$1:$B$1727,$C1789,A$1:A$1727)</f>
        <v>0</v>
      </c>
    </row>
    <row r="1790" spans="1:1" x14ac:dyDescent="0.25">
      <c r="A1790" s="69">
        <f ca="1">SUMIF(A$1:$B$1727,$C1790,A$1:A$1727)</f>
        <v>0</v>
      </c>
    </row>
    <row r="1791" spans="1:1" x14ac:dyDescent="0.25">
      <c r="A1791" s="69">
        <f ca="1">SUMIF(A$1:$B$1727,$C1791,A$1:A$1727)</f>
        <v>0</v>
      </c>
    </row>
    <row r="1792" spans="1:1" x14ac:dyDescent="0.25">
      <c r="A1792" s="69">
        <f ca="1">SUMIF(A$1:$B$1727,$C1792,A$1:A$1727)</f>
        <v>0</v>
      </c>
    </row>
    <row r="1793" spans="1:1" x14ac:dyDescent="0.25">
      <c r="A1793" s="69">
        <f ca="1">SUMIF(A$1:$B$1727,$C1793,A$1:A$1727)</f>
        <v>0</v>
      </c>
    </row>
    <row r="1794" spans="1:1" x14ac:dyDescent="0.25">
      <c r="A1794" s="69">
        <f ca="1">SUMIF(A$1:$B$1727,$C1794,A$1:A$1727)</f>
        <v>0</v>
      </c>
    </row>
    <row r="1795" spans="1:1" x14ac:dyDescent="0.25">
      <c r="A1795" s="69">
        <f ca="1">SUMIF(A$1:$B$1727,$C1795,A$1:A$1727)</f>
        <v>0</v>
      </c>
    </row>
    <row r="1796" spans="1:1" x14ac:dyDescent="0.25">
      <c r="A1796" s="69">
        <f ca="1">SUMIF(A$1:$B$1727,$C1796,A$1:A$1727)</f>
        <v>0</v>
      </c>
    </row>
    <row r="1797" spans="1:1" x14ac:dyDescent="0.25">
      <c r="A1797" s="69">
        <f ca="1">SUMIF(A$1:$B$1727,$C1797,A$1:A$1727)</f>
        <v>0</v>
      </c>
    </row>
    <row r="1798" spans="1:1" x14ac:dyDescent="0.25">
      <c r="A1798" s="69">
        <f ca="1">SUMIF(A$1:$B$1727,$C1798,A$1:A$1727)</f>
        <v>0</v>
      </c>
    </row>
    <row r="1799" spans="1:1" x14ac:dyDescent="0.25">
      <c r="A1799" s="69">
        <f ca="1">SUMIF(A$1:$B$1727,$C1799,A$1:A$1727)</f>
        <v>0</v>
      </c>
    </row>
    <row r="1800" spans="1:1" x14ac:dyDescent="0.25">
      <c r="A1800" s="69">
        <f ca="1">SUMIF(A$1:$B$1727,$C1800,A$1:A$1727)</f>
        <v>0</v>
      </c>
    </row>
    <row r="1801" spans="1:1" x14ac:dyDescent="0.25">
      <c r="A1801" s="69">
        <f ca="1">SUMIF(A$1:$B$1727,$C1801,A$1:A$1727)</f>
        <v>0</v>
      </c>
    </row>
    <row r="1802" spans="1:1" x14ac:dyDescent="0.25">
      <c r="A1802" s="69">
        <f ca="1">SUMIF(A$1:$B$1727,$C1802,A$1:A$1727)</f>
        <v>0</v>
      </c>
    </row>
    <row r="1803" spans="1:1" x14ac:dyDescent="0.25">
      <c r="A1803" s="7">
        <f ca="1">SUM(A1780:A1802)</f>
        <v>0</v>
      </c>
    </row>
    <row r="1804" spans="1:1" x14ac:dyDescent="0.25">
      <c r="A1804" s="16">
        <f>A1714</f>
        <v>0</v>
      </c>
    </row>
    <row r="1805" spans="1:1" x14ac:dyDescent="0.25">
      <c r="A1805" s="16">
        <f>A1717</f>
        <v>0</v>
      </c>
    </row>
    <row r="1806" spans="1:1" x14ac:dyDescent="0.25">
      <c r="A1806" s="16">
        <f>A1719</f>
        <v>0</v>
      </c>
    </row>
    <row r="1807" spans="1:1" x14ac:dyDescent="0.25">
      <c r="A1807" s="16">
        <f>A1720</f>
        <v>0</v>
      </c>
    </row>
    <row r="1808" spans="1:1" x14ac:dyDescent="0.25">
      <c r="A1808" s="16">
        <f>A1721</f>
        <v>0</v>
      </c>
    </row>
    <row r="1809" spans="1:1" x14ac:dyDescent="0.25">
      <c r="A1809" s="16">
        <f>A1724</f>
        <v>0</v>
      </c>
    </row>
    <row r="1810" spans="1:1" x14ac:dyDescent="0.25">
      <c r="A1810" s="16">
        <f>A1726</f>
        <v>0</v>
      </c>
    </row>
    <row r="1811" spans="1:1" x14ac:dyDescent="0.25">
      <c r="A1811" s="7">
        <f ca="1">SUM(A1803:A1810)</f>
        <v>0</v>
      </c>
    </row>
    <row r="1812" spans="1:1" x14ac:dyDescent="0.25">
      <c r="A1812" s="16">
        <f ca="1">A1811-A1730</f>
        <v>0</v>
      </c>
    </row>
    <row r="1813" spans="1:1" x14ac:dyDescent="0.25">
      <c r="A1813" s="16"/>
    </row>
    <row r="1814" spans="1:1" x14ac:dyDescent="0.25">
      <c r="A1814" s="16">
        <f t="shared" ref="A1814" si="8">A11</f>
        <v>0</v>
      </c>
    </row>
    <row r="1815" spans="1:1" x14ac:dyDescent="0.25">
      <c r="A1815" s="16">
        <f t="shared" ref="A1815" si="9">A30</f>
        <v>0</v>
      </c>
    </row>
    <row r="1816" spans="1:1" x14ac:dyDescent="0.25">
      <c r="A1816" s="16">
        <f t="shared" ref="A1816" si="10">A105</f>
        <v>0</v>
      </c>
    </row>
    <row r="1817" spans="1:1" x14ac:dyDescent="0.25">
      <c r="A1817" s="16">
        <f t="shared" ref="A1817" si="11">A119</f>
        <v>0</v>
      </c>
    </row>
    <row r="1818" spans="1:1" x14ac:dyDescent="0.25">
      <c r="A1818" s="16">
        <f t="shared" ref="A1818" si="12">A132</f>
        <v>0</v>
      </c>
    </row>
    <row r="1819" spans="1:1" x14ac:dyDescent="0.25">
      <c r="A1819" s="16">
        <f t="shared" ref="A1819" si="13">A216</f>
        <v>0</v>
      </c>
    </row>
    <row r="1820" spans="1:1" x14ac:dyDescent="0.25">
      <c r="A1820" s="16">
        <f t="shared" ref="A1820" si="14">A307</f>
        <v>0</v>
      </c>
    </row>
    <row r="1821" spans="1:1" x14ac:dyDescent="0.25">
      <c r="A1821" s="16">
        <f t="shared" ref="A1821" si="15">A433</f>
        <v>0</v>
      </c>
    </row>
    <row r="1822" spans="1:1" x14ac:dyDescent="0.25">
      <c r="A1822" s="16">
        <f t="shared" ref="A1822" si="16">A737</f>
        <v>0</v>
      </c>
    </row>
    <row r="1823" spans="1:1" x14ac:dyDescent="0.25">
      <c r="A1823" s="16">
        <f t="shared" ref="A1823" si="17">A793</f>
        <v>0</v>
      </c>
    </row>
    <row r="1824" spans="1:1" x14ac:dyDescent="0.25">
      <c r="A1824" s="16">
        <f t="shared" ref="A1824" si="18">A922</f>
        <v>0</v>
      </c>
    </row>
    <row r="1825" spans="1:1" x14ac:dyDescent="0.25">
      <c r="A1825" s="16">
        <f t="shared" ref="A1825" si="19">A1012</f>
        <v>0</v>
      </c>
    </row>
    <row r="1826" spans="1:1" x14ac:dyDescent="0.25">
      <c r="A1826" s="16"/>
    </row>
    <row r="1827" spans="1:1" x14ac:dyDescent="0.25">
      <c r="A1827" s="16">
        <f>A1129</f>
        <v>0</v>
      </c>
    </row>
    <row r="1828" spans="1:1" x14ac:dyDescent="0.25">
      <c r="A1828" s="16">
        <f>A1156</f>
        <v>0</v>
      </c>
    </row>
    <row r="1829" spans="1:1" x14ac:dyDescent="0.25">
      <c r="A1829" s="16">
        <f>A1174</f>
        <v>0</v>
      </c>
    </row>
    <row r="1830" spans="1:1" x14ac:dyDescent="0.25">
      <c r="A1830" s="16">
        <f>A1234</f>
        <v>0</v>
      </c>
    </row>
    <row r="1831" spans="1:1" x14ac:dyDescent="0.25">
      <c r="A1831" s="16">
        <f>A1308</f>
        <v>0</v>
      </c>
    </row>
    <row r="1832" spans="1:1" x14ac:dyDescent="0.25">
      <c r="A1832" s="16">
        <f>A1364</f>
        <v>0</v>
      </c>
    </row>
    <row r="1833" spans="1:1" x14ac:dyDescent="0.25">
      <c r="A1833" s="16">
        <f>A1453</f>
        <v>0</v>
      </c>
    </row>
    <row r="1834" spans="1:1" x14ac:dyDescent="0.25">
      <c r="A1834" s="16">
        <f>A1517</f>
        <v>0</v>
      </c>
    </row>
    <row r="1835" spans="1:1" x14ac:dyDescent="0.25">
      <c r="A1835" s="16">
        <f>A1599</f>
        <v>0</v>
      </c>
    </row>
    <row r="1836" spans="1:1" x14ac:dyDescent="0.25">
      <c r="A1836" s="16">
        <f>A1656</f>
        <v>0</v>
      </c>
    </row>
    <row r="1837" spans="1:1" x14ac:dyDescent="0.25">
      <c r="A1837" s="7">
        <f>SUM(A1814:A1836)</f>
        <v>0</v>
      </c>
    </row>
    <row r="1838" spans="1:1" x14ac:dyDescent="0.25">
      <c r="A1838" s="16">
        <f>A1714</f>
        <v>0</v>
      </c>
    </row>
    <row r="1839" spans="1:1" x14ac:dyDescent="0.25">
      <c r="A1839" s="16">
        <f>A1717</f>
        <v>0</v>
      </c>
    </row>
    <row r="1840" spans="1:1" x14ac:dyDescent="0.25">
      <c r="A1840" s="16">
        <f>A1719</f>
        <v>0</v>
      </c>
    </row>
    <row r="1841" spans="1:1" x14ac:dyDescent="0.25">
      <c r="A1841" s="16">
        <f>A1720</f>
        <v>0</v>
      </c>
    </row>
    <row r="1842" spans="1:1" x14ac:dyDescent="0.25">
      <c r="A1842" s="16">
        <f>A1721</f>
        <v>0</v>
      </c>
    </row>
    <row r="1843" spans="1:1" x14ac:dyDescent="0.25">
      <c r="A1843" s="16">
        <f>A1724</f>
        <v>0</v>
      </c>
    </row>
    <row r="1844" spans="1:1" x14ac:dyDescent="0.25">
      <c r="A1844" s="7">
        <f>SUM(A1837:A1843)</f>
        <v>0</v>
      </c>
    </row>
    <row r="1845" spans="1:1" x14ac:dyDescent="0.25">
      <c r="A1845" s="16">
        <f ca="1">A1844-A1740</f>
        <v>0</v>
      </c>
    </row>
    <row r="1846" spans="1:1" x14ac:dyDescent="0.25">
      <c r="A1846" s="16"/>
    </row>
    <row r="1847" spans="1:1" x14ac:dyDescent="0.25">
      <c r="A1847" s="16"/>
    </row>
    <row r="1848" spans="1:1" x14ac:dyDescent="0.25">
      <c r="A1848" s="16">
        <f t="shared" ref="A1848" si="20">A12</f>
        <v>0</v>
      </c>
    </row>
    <row r="1849" spans="1:1" x14ac:dyDescent="0.25">
      <c r="A1849" s="16">
        <f t="shared" ref="A1849" si="21">A31</f>
        <v>0</v>
      </c>
    </row>
    <row r="1850" spans="1:1" x14ac:dyDescent="0.25">
      <c r="A1850" s="16">
        <f t="shared" ref="A1850" si="22">A106</f>
        <v>0</v>
      </c>
    </row>
    <row r="1851" spans="1:1" x14ac:dyDescent="0.25">
      <c r="A1851" s="16">
        <f t="shared" ref="A1851" si="23">A120</f>
        <v>0</v>
      </c>
    </row>
    <row r="1852" spans="1:1" x14ac:dyDescent="0.25">
      <c r="A1852" s="16">
        <f t="shared" ref="A1852" si="24">A133</f>
        <v>0</v>
      </c>
    </row>
    <row r="1853" spans="1:1" x14ac:dyDescent="0.25">
      <c r="A1853" s="16">
        <f t="shared" ref="A1853" si="25">A217</f>
        <v>0</v>
      </c>
    </row>
    <row r="1854" spans="1:1" x14ac:dyDescent="0.25">
      <c r="A1854" s="16">
        <f t="shared" ref="A1854" si="26">A308</f>
        <v>0</v>
      </c>
    </row>
    <row r="1855" spans="1:1" x14ac:dyDescent="0.25">
      <c r="A1855" s="16">
        <f t="shared" ref="A1855" si="27">A434</f>
        <v>0</v>
      </c>
    </row>
    <row r="1856" spans="1:1" x14ac:dyDescent="0.25">
      <c r="A1856" s="16">
        <f t="shared" ref="A1856" si="28">A738</f>
        <v>0</v>
      </c>
    </row>
    <row r="1857" spans="1:1" x14ac:dyDescent="0.25">
      <c r="A1857" s="16">
        <f t="shared" ref="A1857" si="29">A794</f>
        <v>0</v>
      </c>
    </row>
    <row r="1858" spans="1:1" x14ac:dyDescent="0.25">
      <c r="A1858" s="16">
        <f t="shared" ref="A1858" si="30">A923</f>
        <v>0</v>
      </c>
    </row>
    <row r="1859" spans="1:1" x14ac:dyDescent="0.25">
      <c r="A1859" s="16">
        <f t="shared" ref="A1859" si="31">A1013</f>
        <v>0</v>
      </c>
    </row>
    <row r="1860" spans="1:1" x14ac:dyDescent="0.25">
      <c r="A1860" s="16"/>
    </row>
    <row r="1861" spans="1:1" x14ac:dyDescent="0.25">
      <c r="A1861" s="16">
        <f>A1130</f>
        <v>0</v>
      </c>
    </row>
    <row r="1862" spans="1:1" x14ac:dyDescent="0.25">
      <c r="A1862" s="16">
        <f>A1157</f>
        <v>0</v>
      </c>
    </row>
    <row r="1863" spans="1:1" x14ac:dyDescent="0.25">
      <c r="A1863" s="16">
        <f>A1175</f>
        <v>0</v>
      </c>
    </row>
    <row r="1864" spans="1:1" x14ac:dyDescent="0.25">
      <c r="A1864" s="16">
        <f>A1235</f>
        <v>0</v>
      </c>
    </row>
    <row r="1865" spans="1:1" x14ac:dyDescent="0.25">
      <c r="A1865" s="16">
        <f>A1309</f>
        <v>0</v>
      </c>
    </row>
    <row r="1866" spans="1:1" x14ac:dyDescent="0.25">
      <c r="A1866" s="16">
        <f>A1365</f>
        <v>0</v>
      </c>
    </row>
    <row r="1867" spans="1:1" x14ac:dyDescent="0.25">
      <c r="A1867" s="16">
        <f>A1454</f>
        <v>0</v>
      </c>
    </row>
    <row r="1868" spans="1:1" x14ac:dyDescent="0.25">
      <c r="A1868" s="16">
        <f>A1518</f>
        <v>0</v>
      </c>
    </row>
    <row r="1869" spans="1:1" x14ac:dyDescent="0.25">
      <c r="A1869" s="16">
        <f>A1600</f>
        <v>0</v>
      </c>
    </row>
    <row r="1870" spans="1:1" x14ac:dyDescent="0.25">
      <c r="A1870" s="16">
        <f>A1657</f>
        <v>0</v>
      </c>
    </row>
    <row r="1871" spans="1:1" x14ac:dyDescent="0.25">
      <c r="A1871" s="7">
        <f>SUM(A1848:A1870)</f>
        <v>0</v>
      </c>
    </row>
    <row r="1872" spans="1:1" x14ac:dyDescent="0.25">
      <c r="A1872" s="153">
        <f ca="1">A1871-A1731</f>
        <v>0</v>
      </c>
    </row>
  </sheetData>
  <autoFilter ref="A6:A174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2"/>
    <pageSetUpPr fitToPage="1"/>
  </sheetPr>
  <dimension ref="A1:L14"/>
  <sheetViews>
    <sheetView zoomScaleNormal="100" workbookViewId="0">
      <pane ySplit="3" topLeftCell="A4" activePane="bottomLeft" state="frozen"/>
      <selection activeCell="L111" sqref="L111"/>
      <selection pane="bottomLeft" activeCell="I7" sqref="I7"/>
    </sheetView>
  </sheetViews>
  <sheetFormatPr defaultColWidth="9.33203125" defaultRowHeight="13.2" x14ac:dyDescent="0.25"/>
  <cols>
    <col min="1" max="1" width="6.6640625" style="434" customWidth="1"/>
    <col min="2" max="2" width="25.6640625" style="176" customWidth="1"/>
    <col min="3" max="3" width="15.6640625" style="176" customWidth="1"/>
    <col min="4" max="4" width="28.33203125" style="191" customWidth="1"/>
    <col min="5" max="5" width="23.5546875" style="176" customWidth="1"/>
    <col min="6" max="6" width="14.88671875" style="435" customWidth="1"/>
    <col min="7" max="7" width="13.44140625" style="176" customWidth="1"/>
    <col min="8" max="8" width="17.6640625" style="176" customWidth="1"/>
    <col min="9" max="9" width="44.6640625" style="176" customWidth="1"/>
    <col min="10" max="10" width="10.109375" style="176" bestFit="1" customWidth="1"/>
    <col min="11" max="16384" width="9.33203125" style="176"/>
  </cols>
  <sheetData>
    <row r="1" spans="1:12" ht="14.4" x14ac:dyDescent="0.3">
      <c r="A1" s="322" t="s">
        <v>244</v>
      </c>
      <c r="B1" s="174"/>
      <c r="C1" s="323"/>
      <c r="D1" s="324"/>
      <c r="E1" s="175"/>
      <c r="G1" s="325" t="s">
        <v>243</v>
      </c>
      <c r="H1" s="175"/>
      <c r="I1" s="169"/>
    </row>
    <row r="2" spans="1:12" ht="15.6" x14ac:dyDescent="0.3">
      <c r="A2" s="430"/>
      <c r="B2" s="174"/>
      <c r="C2" s="174"/>
      <c r="D2" s="189"/>
      <c r="E2" s="175"/>
      <c r="F2" s="436"/>
      <c r="G2" s="210" t="s">
        <v>294</v>
      </c>
      <c r="H2" s="175"/>
      <c r="I2" s="169"/>
    </row>
    <row r="3" spans="1:12" ht="60" customHeight="1" x14ac:dyDescent="0.25">
      <c r="A3" s="431" t="s">
        <v>118</v>
      </c>
      <c r="B3" s="177" t="s">
        <v>121</v>
      </c>
      <c r="C3" s="177" t="s">
        <v>119</v>
      </c>
      <c r="D3" s="299" t="s">
        <v>48</v>
      </c>
      <c r="E3" s="300" t="s">
        <v>122</v>
      </c>
      <c r="F3" s="300" t="s">
        <v>123</v>
      </c>
      <c r="G3" s="300" t="s">
        <v>124</v>
      </c>
      <c r="H3" s="301" t="s">
        <v>13</v>
      </c>
      <c r="I3" s="300" t="s">
        <v>125</v>
      </c>
    </row>
    <row r="4" spans="1:12" ht="14.4" x14ac:dyDescent="0.3">
      <c r="A4" s="312"/>
      <c r="B4" s="423" t="s">
        <v>73</v>
      </c>
      <c r="C4" s="316"/>
      <c r="D4" s="311"/>
      <c r="E4" s="429"/>
      <c r="F4" s="311"/>
      <c r="G4" s="424">
        <f>SUM(G5:G11)</f>
        <v>222339</v>
      </c>
      <c r="H4" s="424">
        <f>SUM(H5:H11)</f>
        <v>158260</v>
      </c>
      <c r="I4" s="427"/>
      <c r="J4" s="302"/>
      <c r="K4" s="302"/>
      <c r="L4" s="302"/>
    </row>
    <row r="5" spans="1:12" s="30" customFormat="1" ht="48" x14ac:dyDescent="0.25">
      <c r="A5" s="432">
        <v>1</v>
      </c>
      <c r="B5" s="315" t="s">
        <v>73</v>
      </c>
      <c r="C5" s="315" t="s">
        <v>172</v>
      </c>
      <c r="D5" s="315" t="s">
        <v>173</v>
      </c>
      <c r="E5" s="415" t="s">
        <v>174</v>
      </c>
      <c r="F5" s="437">
        <v>43831</v>
      </c>
      <c r="G5" s="426">
        <v>10295</v>
      </c>
      <c r="H5" s="426"/>
      <c r="I5" s="428" t="s">
        <v>280</v>
      </c>
      <c r="J5" s="28"/>
      <c r="K5" s="28"/>
      <c r="L5" s="28"/>
    </row>
    <row r="6" spans="1:12" s="30" customFormat="1" ht="24" x14ac:dyDescent="0.25">
      <c r="A6" s="432">
        <v>2</v>
      </c>
      <c r="B6" s="315" t="s">
        <v>73</v>
      </c>
      <c r="C6" s="315" t="s">
        <v>172</v>
      </c>
      <c r="D6" s="315" t="s">
        <v>73</v>
      </c>
      <c r="E6" s="415" t="s">
        <v>296</v>
      </c>
      <c r="F6" s="314">
        <v>43831</v>
      </c>
      <c r="G6" s="425">
        <v>24819</v>
      </c>
      <c r="H6" s="425">
        <v>18340</v>
      </c>
      <c r="I6" s="428" t="s">
        <v>297</v>
      </c>
      <c r="J6" s="28"/>
      <c r="K6" s="28"/>
      <c r="L6" s="28"/>
    </row>
    <row r="7" spans="1:12" s="30" customFormat="1" ht="24" x14ac:dyDescent="0.25">
      <c r="A7" s="432">
        <v>3</v>
      </c>
      <c r="B7" s="315" t="s">
        <v>73</v>
      </c>
      <c r="C7" s="315" t="s">
        <v>172</v>
      </c>
      <c r="D7" s="315" t="s">
        <v>300</v>
      </c>
      <c r="E7" s="415" t="s">
        <v>296</v>
      </c>
      <c r="F7" s="314">
        <v>43831</v>
      </c>
      <c r="G7" s="425">
        <v>37895</v>
      </c>
      <c r="H7" s="425">
        <v>28320</v>
      </c>
      <c r="I7" s="428" t="s">
        <v>305</v>
      </c>
      <c r="J7" s="28"/>
      <c r="K7" s="28"/>
      <c r="L7" s="28"/>
    </row>
    <row r="8" spans="1:12" s="30" customFormat="1" ht="24" x14ac:dyDescent="0.25">
      <c r="A8" s="432">
        <v>4</v>
      </c>
      <c r="B8" s="315" t="s">
        <v>73</v>
      </c>
      <c r="C8" s="315" t="s">
        <v>172</v>
      </c>
      <c r="D8" s="315" t="s">
        <v>301</v>
      </c>
      <c r="E8" s="415" t="s">
        <v>296</v>
      </c>
      <c r="F8" s="314">
        <v>43831</v>
      </c>
      <c r="G8" s="425">
        <v>101320</v>
      </c>
      <c r="H8" s="425">
        <v>75720</v>
      </c>
      <c r="I8" s="428" t="s">
        <v>305</v>
      </c>
      <c r="J8" s="28"/>
      <c r="K8" s="28"/>
      <c r="L8" s="28"/>
    </row>
    <row r="9" spans="1:12" s="30" customFormat="1" ht="24" x14ac:dyDescent="0.25">
      <c r="A9" s="432">
        <v>5</v>
      </c>
      <c r="B9" s="315" t="s">
        <v>73</v>
      </c>
      <c r="C9" s="315" t="s">
        <v>172</v>
      </c>
      <c r="D9" s="315" t="s">
        <v>302</v>
      </c>
      <c r="E9" s="415" t="s">
        <v>296</v>
      </c>
      <c r="F9" s="314">
        <v>43831</v>
      </c>
      <c r="G9" s="425">
        <v>33075</v>
      </c>
      <c r="H9" s="425">
        <v>24720</v>
      </c>
      <c r="I9" s="428" t="s">
        <v>305</v>
      </c>
      <c r="J9" s="28"/>
      <c r="K9" s="28"/>
      <c r="L9" s="28"/>
    </row>
    <row r="10" spans="1:12" s="30" customFormat="1" ht="24" x14ac:dyDescent="0.25">
      <c r="A10" s="432">
        <v>6</v>
      </c>
      <c r="B10" s="315" t="s">
        <v>73</v>
      </c>
      <c r="C10" s="315" t="s">
        <v>172</v>
      </c>
      <c r="D10" s="315" t="s">
        <v>303</v>
      </c>
      <c r="E10" s="415" t="s">
        <v>296</v>
      </c>
      <c r="F10" s="314">
        <v>43831</v>
      </c>
      <c r="G10" s="425">
        <v>11240</v>
      </c>
      <c r="H10" s="425">
        <v>8400</v>
      </c>
      <c r="I10" s="428" t="s">
        <v>305</v>
      </c>
      <c r="J10" s="28"/>
      <c r="K10" s="28"/>
      <c r="L10" s="28"/>
    </row>
    <row r="11" spans="1:12" s="30" customFormat="1" ht="24" x14ac:dyDescent="0.25">
      <c r="A11" s="432">
        <v>7</v>
      </c>
      <c r="B11" s="315" t="s">
        <v>73</v>
      </c>
      <c r="C11" s="315" t="s">
        <v>172</v>
      </c>
      <c r="D11" s="315" t="s">
        <v>304</v>
      </c>
      <c r="E11" s="415" t="s">
        <v>296</v>
      </c>
      <c r="F11" s="314">
        <v>43831</v>
      </c>
      <c r="G11" s="425">
        <v>3695</v>
      </c>
      <c r="H11" s="425">
        <v>2760</v>
      </c>
      <c r="I11" s="428" t="s">
        <v>305</v>
      </c>
      <c r="J11" s="28"/>
      <c r="K11" s="28"/>
      <c r="L11" s="28"/>
    </row>
    <row r="12" spans="1:12" ht="14.4" x14ac:dyDescent="0.3">
      <c r="A12" s="433"/>
      <c r="B12" s="178"/>
      <c r="C12" s="181"/>
      <c r="D12" s="190"/>
      <c r="E12" s="181"/>
      <c r="F12" s="438"/>
      <c r="G12" s="180"/>
      <c r="H12" s="180"/>
      <c r="I12" s="178"/>
    </row>
    <row r="13" spans="1:12" ht="14.4" x14ac:dyDescent="0.3">
      <c r="A13" s="433"/>
      <c r="B13" s="181"/>
      <c r="C13" s="181"/>
      <c r="D13" s="190"/>
      <c r="E13" s="181"/>
      <c r="F13" s="438"/>
      <c r="G13" s="180"/>
      <c r="H13" s="180"/>
      <c r="I13" s="178"/>
    </row>
    <row r="14" spans="1:12" ht="14.4" x14ac:dyDescent="0.3">
      <c r="A14" s="433"/>
      <c r="B14" s="178"/>
      <c r="C14" s="181"/>
      <c r="D14" s="190"/>
      <c r="E14" s="181"/>
      <c r="F14" s="438"/>
      <c r="G14" s="180"/>
      <c r="H14" s="180"/>
      <c r="I14" s="178"/>
    </row>
  </sheetData>
  <autoFilter ref="A3:I11"/>
  <pageMargins left="0.70866141732283472" right="0.70866141732283472" top="0.19685039370078741" bottom="0.39370078740157483" header="0.31496062992125984" footer="0.31496062992125984"/>
  <pageSetup paperSize="9" scale="1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Koondvorm (1)</vt:lpstr>
      <vt:lpstr>Sheet2</vt:lpstr>
      <vt:lpstr>Omatulud (3)</vt:lpstr>
      <vt:lpstr>Üüritulu (3a)</vt:lpstr>
      <vt:lpstr>Toetused (4)</vt:lpstr>
      <vt:lpstr>Piirsumma</vt:lpstr>
      <vt:lpstr>Kulud (5)</vt:lpstr>
      <vt:lpstr>Sheet1</vt:lpstr>
      <vt:lpstr>Lisanduvad kulud (5a)</vt:lpstr>
      <vt:lpstr>Vähenevad kulud (5b)</vt:lpstr>
      <vt:lpstr>välisprojektid (7)</vt:lpstr>
      <vt:lpstr>'Lisanduvad kulud (5a)'!Print_Titles</vt:lpstr>
    </vt:vector>
  </TitlesOfParts>
  <Company>Tallinna Linnakantselei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valler</dc:creator>
  <cp:lastModifiedBy>Anne Altermann</cp:lastModifiedBy>
  <cp:lastPrinted>2019-06-13T09:03:40Z</cp:lastPrinted>
  <dcterms:created xsi:type="dcterms:W3CDTF">2011-11-17T06:19:29Z</dcterms:created>
  <dcterms:modified xsi:type="dcterms:W3CDTF">2019-06-24T20:06:48Z</dcterms:modified>
</cp:coreProperties>
</file>